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chart6.xml" ContentType="application/vnd.openxmlformats-officedocument.drawingml.chart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-420" windowWidth="28740" windowHeight="17980" tabRatio="500" activeTab="2"/>
  </bookViews>
  <sheets>
    <sheet name="Costs" sheetId="1" r:id="rId1"/>
    <sheet name="Rates" sheetId="2" r:id="rId2"/>
    <sheet name="Charts" sheetId="3" r:id="rId3"/>
    <sheet name="Clients" sheetId="4" r:id="rId4"/>
    <sheet name="Server" sheetId="5" r:id="rId5"/>
  </sheet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"/>
  <c r="D20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E206"/>
  <c r="G206"/>
  <c r="C206"/>
  <c r="F206"/>
  <c r="D205"/>
  <c r="E205"/>
  <c r="G205"/>
  <c r="C205"/>
  <c r="F205"/>
  <c r="D204"/>
  <c r="E204"/>
  <c r="G204"/>
  <c r="C204"/>
  <c r="F204"/>
  <c r="D203"/>
  <c r="E203"/>
  <c r="G203"/>
  <c r="C203"/>
  <c r="F203"/>
  <c r="D202"/>
  <c r="E202"/>
  <c r="G202"/>
  <c r="C202"/>
  <c r="F202"/>
  <c r="D201"/>
  <c r="E201"/>
  <c r="G201"/>
  <c r="C201"/>
  <c r="F201"/>
  <c r="D200"/>
  <c r="E200"/>
  <c r="G200"/>
  <c r="C200"/>
  <c r="F200"/>
  <c r="D199"/>
  <c r="E199"/>
  <c r="G199"/>
  <c r="C199"/>
  <c r="F199"/>
  <c r="D198"/>
  <c r="E198"/>
  <c r="G198"/>
  <c r="C198"/>
  <c r="F198"/>
  <c r="D197"/>
  <c r="E197"/>
  <c r="G197"/>
  <c r="C197"/>
  <c r="F197"/>
  <c r="D196"/>
  <c r="E196"/>
  <c r="G196"/>
  <c r="C196"/>
  <c r="F196"/>
  <c r="D195"/>
  <c r="E195"/>
  <c r="G195"/>
  <c r="C195"/>
  <c r="F195"/>
  <c r="D194"/>
  <c r="E194"/>
  <c r="G194"/>
  <c r="C194"/>
  <c r="F194"/>
  <c r="D193"/>
  <c r="E193"/>
  <c r="G193"/>
  <c r="C193"/>
  <c r="F193"/>
  <c r="D192"/>
  <c r="E192"/>
  <c r="G192"/>
  <c r="C192"/>
  <c r="F192"/>
  <c r="D191"/>
  <c r="E191"/>
  <c r="G191"/>
  <c r="C191"/>
  <c r="F191"/>
  <c r="D190"/>
  <c r="E190"/>
  <c r="G190"/>
  <c r="C190"/>
  <c r="F190"/>
  <c r="D189"/>
  <c r="E189"/>
  <c r="G189"/>
  <c r="C189"/>
  <c r="F189"/>
  <c r="D188"/>
  <c r="E188"/>
  <c r="G188"/>
  <c r="C188"/>
  <c r="F188"/>
  <c r="D187"/>
  <c r="E187"/>
  <c r="G187"/>
  <c r="C187"/>
  <c r="F187"/>
  <c r="D186"/>
  <c r="E186"/>
  <c r="G186"/>
  <c r="C186"/>
  <c r="F186"/>
  <c r="D185"/>
  <c r="E185"/>
  <c r="G185"/>
  <c r="C185"/>
  <c r="F185"/>
  <c r="D184"/>
  <c r="E184"/>
  <c r="G184"/>
  <c r="C184"/>
  <c r="F184"/>
  <c r="D183"/>
  <c r="E183"/>
  <c r="G183"/>
  <c r="C183"/>
  <c r="F183"/>
  <c r="D182"/>
  <c r="E182"/>
  <c r="G182"/>
  <c r="C182"/>
  <c r="F182"/>
  <c r="D181"/>
  <c r="E181"/>
  <c r="G181"/>
  <c r="C181"/>
  <c r="F181"/>
  <c r="D180"/>
  <c r="E180"/>
  <c r="G180"/>
  <c r="C180"/>
  <c r="F180"/>
  <c r="D179"/>
  <c r="E179"/>
  <c r="G179"/>
  <c r="C179"/>
  <c r="F179"/>
  <c r="D178"/>
  <c r="E178"/>
  <c r="G178"/>
  <c r="C178"/>
  <c r="F178"/>
  <c r="D177"/>
  <c r="E177"/>
  <c r="G177"/>
  <c r="C177"/>
  <c r="F177"/>
  <c r="D176"/>
  <c r="E176"/>
  <c r="G176"/>
  <c r="C176"/>
  <c r="F176"/>
  <c r="D175"/>
  <c r="E175"/>
  <c r="G175"/>
  <c r="C175"/>
  <c r="F175"/>
  <c r="D174"/>
  <c r="E174"/>
  <c r="G174"/>
  <c r="C174"/>
  <c r="F174"/>
  <c r="D173"/>
  <c r="E173"/>
  <c r="G173"/>
  <c r="C173"/>
  <c r="F173"/>
  <c r="D172"/>
  <c r="E172"/>
  <c r="G172"/>
  <c r="C172"/>
  <c r="F172"/>
  <c r="D171"/>
  <c r="E171"/>
  <c r="G171"/>
  <c r="C171"/>
  <c r="F171"/>
  <c r="D170"/>
  <c r="E170"/>
  <c r="G170"/>
  <c r="C170"/>
  <c r="F170"/>
  <c r="D169"/>
  <c r="E169"/>
  <c r="G169"/>
  <c r="C169"/>
  <c r="F169"/>
  <c r="D168"/>
  <c r="E168"/>
  <c r="G168"/>
  <c r="C168"/>
  <c r="F168"/>
  <c r="D167"/>
  <c r="E167"/>
  <c r="G167"/>
  <c r="C167"/>
  <c r="F167"/>
  <c r="D166"/>
  <c r="E166"/>
  <c r="G166"/>
  <c r="C166"/>
  <c r="F166"/>
  <c r="D165"/>
  <c r="E165"/>
  <c r="G165"/>
  <c r="C165"/>
  <c r="F165"/>
  <c r="D164"/>
  <c r="E164"/>
  <c r="G164"/>
  <c r="C164"/>
  <c r="F164"/>
  <c r="D163"/>
  <c r="E163"/>
  <c r="G163"/>
  <c r="C163"/>
  <c r="F163"/>
  <c r="D162"/>
  <c r="E162"/>
  <c r="G162"/>
  <c r="C162"/>
  <c r="F162"/>
  <c r="D161"/>
  <c r="E161"/>
  <c r="G161"/>
  <c r="C161"/>
  <c r="F161"/>
  <c r="D160"/>
  <c r="E160"/>
  <c r="G160"/>
  <c r="C160"/>
  <c r="F160"/>
  <c r="D159"/>
  <c r="E159"/>
  <c r="G159"/>
  <c r="C159"/>
  <c r="F159"/>
  <c r="D158"/>
  <c r="E158"/>
  <c r="G158"/>
  <c r="C158"/>
  <c r="F158"/>
  <c r="D157"/>
  <c r="E157"/>
  <c r="G157"/>
  <c r="C157"/>
  <c r="F157"/>
  <c r="D156"/>
  <c r="E156"/>
  <c r="G156"/>
  <c r="C156"/>
  <c r="F156"/>
  <c r="D155"/>
  <c r="E155"/>
  <c r="G155"/>
  <c r="C155"/>
  <c r="F155"/>
  <c r="D154"/>
  <c r="E154"/>
  <c r="G154"/>
  <c r="C154"/>
  <c r="F154"/>
  <c r="D153"/>
  <c r="E153"/>
  <c r="G153"/>
  <c r="C153"/>
  <c r="F153"/>
  <c r="D152"/>
  <c r="E152"/>
  <c r="G152"/>
  <c r="C152"/>
  <c r="F152"/>
  <c r="D151"/>
  <c r="E151"/>
  <c r="G151"/>
  <c r="C151"/>
  <c r="F151"/>
  <c r="D150"/>
  <c r="E150"/>
  <c r="G150"/>
  <c r="C150"/>
  <c r="F150"/>
  <c r="D149"/>
  <c r="E149"/>
  <c r="G149"/>
  <c r="C149"/>
  <c r="F149"/>
  <c r="D148"/>
  <c r="E148"/>
  <c r="G148"/>
  <c r="C148"/>
  <c r="F148"/>
  <c r="D147"/>
  <c r="E147"/>
  <c r="G147"/>
  <c r="C147"/>
  <c r="F147"/>
  <c r="D146"/>
  <c r="E146"/>
  <c r="G146"/>
  <c r="C146"/>
  <c r="F146"/>
  <c r="D145"/>
  <c r="E145"/>
  <c r="G145"/>
  <c r="C145"/>
  <c r="F145"/>
  <c r="D144"/>
  <c r="E144"/>
  <c r="G144"/>
  <c r="C144"/>
  <c r="F144"/>
  <c r="D143"/>
  <c r="E143"/>
  <c r="G143"/>
  <c r="C143"/>
  <c r="F143"/>
  <c r="D142"/>
  <c r="E142"/>
  <c r="G142"/>
  <c r="C142"/>
  <c r="F142"/>
  <c r="D141"/>
  <c r="E141"/>
  <c r="G141"/>
  <c r="C141"/>
  <c r="F141"/>
  <c r="D140"/>
  <c r="E140"/>
  <c r="G140"/>
  <c r="C140"/>
  <c r="F140"/>
  <c r="D139"/>
  <c r="E139"/>
  <c r="G139"/>
  <c r="C139"/>
  <c r="F139"/>
  <c r="D138"/>
  <c r="E138"/>
  <c r="G138"/>
  <c r="C138"/>
  <c r="F138"/>
  <c r="D137"/>
  <c r="E137"/>
  <c r="G137"/>
  <c r="C137"/>
  <c r="F137"/>
  <c r="D136"/>
  <c r="E136"/>
  <c r="G136"/>
  <c r="C136"/>
  <c r="F136"/>
  <c r="D135"/>
  <c r="E135"/>
  <c r="G135"/>
  <c r="C135"/>
  <c r="F135"/>
  <c r="D134"/>
  <c r="E134"/>
  <c r="G134"/>
  <c r="C134"/>
  <c r="F134"/>
  <c r="D133"/>
  <c r="E133"/>
  <c r="G133"/>
  <c r="C133"/>
  <c r="F133"/>
  <c r="D132"/>
  <c r="E132"/>
  <c r="G132"/>
  <c r="C132"/>
  <c r="F132"/>
  <c r="D131"/>
  <c r="E131"/>
  <c r="G131"/>
  <c r="C131"/>
  <c r="F131"/>
  <c r="D130"/>
  <c r="E130"/>
  <c r="G130"/>
  <c r="C130"/>
  <c r="F130"/>
  <c r="D129"/>
  <c r="E129"/>
  <c r="G129"/>
  <c r="C129"/>
  <c r="F129"/>
  <c r="D128"/>
  <c r="E128"/>
  <c r="G128"/>
  <c r="C128"/>
  <c r="F128"/>
  <c r="D127"/>
  <c r="E127"/>
  <c r="G127"/>
  <c r="C127"/>
  <c r="F127"/>
  <c r="D126"/>
  <c r="E126"/>
  <c r="G126"/>
  <c r="C126"/>
  <c r="F126"/>
  <c r="D125"/>
  <c r="E125"/>
  <c r="G125"/>
  <c r="C125"/>
  <c r="F125"/>
  <c r="D124"/>
  <c r="E124"/>
  <c r="G124"/>
  <c r="C124"/>
  <c r="F124"/>
  <c r="D123"/>
  <c r="E123"/>
  <c r="G123"/>
  <c r="C123"/>
  <c r="F123"/>
  <c r="D122"/>
  <c r="E122"/>
  <c r="G122"/>
  <c r="C122"/>
  <c r="F122"/>
  <c r="D121"/>
  <c r="E121"/>
  <c r="G121"/>
  <c r="C121"/>
  <c r="F121"/>
  <c r="D120"/>
  <c r="E120"/>
  <c r="G120"/>
  <c r="C120"/>
  <c r="F120"/>
  <c r="D119"/>
  <c r="E119"/>
  <c r="G119"/>
  <c r="C119"/>
  <c r="F119"/>
  <c r="D118"/>
  <c r="E118"/>
  <c r="G118"/>
  <c r="C118"/>
  <c r="F118"/>
  <c r="D117"/>
  <c r="E117"/>
  <c r="G117"/>
  <c r="C117"/>
  <c r="F117"/>
  <c r="D116"/>
  <c r="E116"/>
  <c r="G116"/>
  <c r="C116"/>
  <c r="F116"/>
  <c r="D115"/>
  <c r="E115"/>
  <c r="G115"/>
  <c r="C115"/>
  <c r="F115"/>
  <c r="D114"/>
  <c r="E114"/>
  <c r="G114"/>
  <c r="C114"/>
  <c r="F114"/>
  <c r="D113"/>
  <c r="E113"/>
  <c r="G113"/>
  <c r="C113"/>
  <c r="F113"/>
  <c r="D112"/>
  <c r="E112"/>
  <c r="G112"/>
  <c r="C112"/>
  <c r="F112"/>
  <c r="D111"/>
  <c r="E111"/>
  <c r="G111"/>
  <c r="C111"/>
  <c r="F111"/>
  <c r="D110"/>
  <c r="E110"/>
  <c r="G110"/>
  <c r="C110"/>
  <c r="F110"/>
  <c r="D109"/>
  <c r="E109"/>
  <c r="G109"/>
  <c r="C109"/>
  <c r="F109"/>
  <c r="D108"/>
  <c r="E108"/>
  <c r="G108"/>
  <c r="C108"/>
  <c r="F108"/>
  <c r="D107"/>
  <c r="E107"/>
  <c r="G107"/>
  <c r="C107"/>
  <c r="F107"/>
  <c r="D106"/>
  <c r="E106"/>
  <c r="G106"/>
  <c r="C106"/>
  <c r="F106"/>
  <c r="D105"/>
  <c r="E105"/>
  <c r="G105"/>
  <c r="C105"/>
  <c r="F105"/>
  <c r="D104"/>
  <c r="E104"/>
  <c r="G104"/>
  <c r="C104"/>
  <c r="F104"/>
  <c r="D103"/>
  <c r="E103"/>
  <c r="G103"/>
  <c r="C103"/>
  <c r="F103"/>
  <c r="D102"/>
  <c r="E102"/>
  <c r="G102"/>
  <c r="C102"/>
  <c r="F102"/>
  <c r="D101"/>
  <c r="E101"/>
  <c r="G101"/>
  <c r="C101"/>
  <c r="F101"/>
  <c r="D100"/>
  <c r="E100"/>
  <c r="G100"/>
  <c r="C100"/>
  <c r="F100"/>
  <c r="D99"/>
  <c r="E99"/>
  <c r="G99"/>
  <c r="C99"/>
  <c r="F99"/>
  <c r="D98"/>
  <c r="E98"/>
  <c r="G98"/>
  <c r="C98"/>
  <c r="F98"/>
  <c r="D97"/>
  <c r="E97"/>
  <c r="G97"/>
  <c r="C97"/>
  <c r="F97"/>
  <c r="D96"/>
  <c r="E96"/>
  <c r="G96"/>
  <c r="C96"/>
  <c r="F96"/>
  <c r="D95"/>
  <c r="E95"/>
  <c r="G95"/>
  <c r="C95"/>
  <c r="F95"/>
  <c r="D94"/>
  <c r="E94"/>
  <c r="G94"/>
  <c r="C94"/>
  <c r="F94"/>
  <c r="D93"/>
  <c r="E93"/>
  <c r="G93"/>
  <c r="C93"/>
  <c r="F93"/>
  <c r="D92"/>
  <c r="E92"/>
  <c r="G92"/>
  <c r="C92"/>
  <c r="F92"/>
  <c r="D91"/>
  <c r="E91"/>
  <c r="G91"/>
  <c r="C91"/>
  <c r="F91"/>
  <c r="D90"/>
  <c r="E90"/>
  <c r="G90"/>
  <c r="C90"/>
  <c r="F90"/>
  <c r="D89"/>
  <c r="E89"/>
  <c r="G89"/>
  <c r="C89"/>
  <c r="F89"/>
  <c r="D88"/>
  <c r="E88"/>
  <c r="G88"/>
  <c r="C88"/>
  <c r="F88"/>
  <c r="D87"/>
  <c r="E87"/>
  <c r="G87"/>
  <c r="C87"/>
  <c r="F87"/>
  <c r="D86"/>
  <c r="E86"/>
  <c r="G86"/>
  <c r="C86"/>
  <c r="F86"/>
  <c r="D85"/>
  <c r="E85"/>
  <c r="G85"/>
  <c r="C85"/>
  <c r="F85"/>
  <c r="D84"/>
  <c r="E84"/>
  <c r="G84"/>
  <c r="C84"/>
  <c r="F84"/>
  <c r="D83"/>
  <c r="E83"/>
  <c r="G83"/>
  <c r="C83"/>
  <c r="F83"/>
  <c r="D82"/>
  <c r="E82"/>
  <c r="G82"/>
  <c r="C82"/>
  <c r="F82"/>
  <c r="D81"/>
  <c r="E81"/>
  <c r="G81"/>
  <c r="C81"/>
  <c r="F81"/>
  <c r="D80"/>
  <c r="E80"/>
  <c r="G80"/>
  <c r="C80"/>
  <c r="F80"/>
  <c r="D79"/>
  <c r="E79"/>
  <c r="G79"/>
  <c r="C79"/>
  <c r="F79"/>
  <c r="D78"/>
  <c r="E78"/>
  <c r="G78"/>
  <c r="C78"/>
  <c r="F78"/>
  <c r="D77"/>
  <c r="E77"/>
  <c r="G77"/>
  <c r="C77"/>
  <c r="F77"/>
  <c r="D76"/>
  <c r="E76"/>
  <c r="G76"/>
  <c r="C76"/>
  <c r="F76"/>
  <c r="D75"/>
  <c r="E75"/>
  <c r="G75"/>
  <c r="C75"/>
  <c r="F75"/>
  <c r="D74"/>
  <c r="E74"/>
  <c r="G74"/>
  <c r="C74"/>
  <c r="F74"/>
  <c r="D73"/>
  <c r="E73"/>
  <c r="G73"/>
  <c r="C73"/>
  <c r="F73"/>
  <c r="D72"/>
  <c r="E72"/>
  <c r="G72"/>
  <c r="C72"/>
  <c r="F72"/>
  <c r="D71"/>
  <c r="E71"/>
  <c r="G71"/>
  <c r="C71"/>
  <c r="F71"/>
  <c r="D70"/>
  <c r="E70"/>
  <c r="G70"/>
  <c r="C70"/>
  <c r="F70"/>
  <c r="D69"/>
  <c r="E69"/>
  <c r="G69"/>
  <c r="C69"/>
  <c r="F69"/>
  <c r="D68"/>
  <c r="E68"/>
  <c r="G68"/>
  <c r="C68"/>
  <c r="F68"/>
  <c r="D67"/>
  <c r="E67"/>
  <c r="G67"/>
  <c r="C67"/>
  <c r="F67"/>
  <c r="D66"/>
  <c r="E66"/>
  <c r="G66"/>
  <c r="C66"/>
  <c r="F66"/>
  <c r="D65"/>
  <c r="E65"/>
  <c r="G65"/>
  <c r="C65"/>
  <c r="F65"/>
  <c r="D64"/>
  <c r="E64"/>
  <c r="G64"/>
  <c r="C64"/>
  <c r="F64"/>
  <c r="D63"/>
  <c r="E63"/>
  <c r="G63"/>
  <c r="C63"/>
  <c r="F63"/>
  <c r="D62"/>
  <c r="E62"/>
  <c r="G62"/>
  <c r="C62"/>
  <c r="F62"/>
  <c r="D61"/>
  <c r="E61"/>
  <c r="G61"/>
  <c r="C61"/>
  <c r="F61"/>
  <c r="D60"/>
  <c r="E60"/>
  <c r="G60"/>
  <c r="C60"/>
  <c r="F60"/>
  <c r="D59"/>
  <c r="E59"/>
  <c r="G59"/>
  <c r="C59"/>
  <c r="F59"/>
  <c r="D58"/>
  <c r="E58"/>
  <c r="G58"/>
  <c r="C58"/>
  <c r="F58"/>
  <c r="D57"/>
  <c r="E57"/>
  <c r="G57"/>
  <c r="C57"/>
  <c r="F57"/>
  <c r="D56"/>
  <c r="E56"/>
  <c r="G56"/>
  <c r="C56"/>
  <c r="F56"/>
  <c r="D55"/>
  <c r="E55"/>
  <c r="G55"/>
  <c r="C55"/>
  <c r="F55"/>
  <c r="D54"/>
  <c r="E54"/>
  <c r="G54"/>
  <c r="C54"/>
  <c r="F54"/>
  <c r="D53"/>
  <c r="E53"/>
  <c r="G53"/>
  <c r="C53"/>
  <c r="F53"/>
  <c r="D52"/>
  <c r="E52"/>
  <c r="G52"/>
  <c r="C52"/>
  <c r="F52"/>
  <c r="D51"/>
  <c r="E51"/>
  <c r="G51"/>
  <c r="C51"/>
  <c r="F51"/>
  <c r="D50"/>
  <c r="E50"/>
  <c r="G50"/>
  <c r="C50"/>
  <c r="F50"/>
  <c r="D49"/>
  <c r="E49"/>
  <c r="G49"/>
  <c r="C49"/>
  <c r="F49"/>
  <c r="D48"/>
  <c r="E48"/>
  <c r="G48"/>
  <c r="C48"/>
  <c r="F48"/>
  <c r="D47"/>
  <c r="E47"/>
  <c r="G47"/>
  <c r="C47"/>
  <c r="F47"/>
  <c r="D46"/>
  <c r="E46"/>
  <c r="G46"/>
  <c r="C46"/>
  <c r="F46"/>
  <c r="D45"/>
  <c r="E45"/>
  <c r="G45"/>
  <c r="C45"/>
  <c r="F45"/>
  <c r="D44"/>
  <c r="E44"/>
  <c r="G44"/>
  <c r="C44"/>
  <c r="F44"/>
  <c r="D43"/>
  <c r="E43"/>
  <c r="G43"/>
  <c r="C43"/>
  <c r="F43"/>
  <c r="D42"/>
  <c r="E42"/>
  <c r="G42"/>
  <c r="C42"/>
  <c r="F42"/>
  <c r="D41"/>
  <c r="E41"/>
  <c r="G41"/>
  <c r="C41"/>
  <c r="F41"/>
  <c r="D40"/>
  <c r="E40"/>
  <c r="G40"/>
  <c r="C40"/>
  <c r="F40"/>
  <c r="D39"/>
  <c r="E39"/>
  <c r="G39"/>
  <c r="C39"/>
  <c r="F39"/>
  <c r="D38"/>
  <c r="E38"/>
  <c r="G38"/>
  <c r="C38"/>
  <c r="F38"/>
  <c r="D37"/>
  <c r="E37"/>
  <c r="G37"/>
  <c r="C37"/>
  <c r="F37"/>
  <c r="D36"/>
  <c r="E36"/>
  <c r="G36"/>
  <c r="C36"/>
  <c r="F36"/>
  <c r="D35"/>
  <c r="E35"/>
  <c r="G35"/>
  <c r="C35"/>
  <c r="F35"/>
  <c r="D34"/>
  <c r="E34"/>
  <c r="G34"/>
  <c r="C34"/>
  <c r="F34"/>
  <c r="D33"/>
  <c r="E33"/>
  <c r="G33"/>
  <c r="C33"/>
  <c r="F33"/>
  <c r="D32"/>
  <c r="E32"/>
  <c r="G32"/>
  <c r="C32"/>
  <c r="F32"/>
  <c r="D31"/>
  <c r="E31"/>
  <c r="G31"/>
  <c r="C31"/>
  <c r="F31"/>
  <c r="D30"/>
  <c r="E30"/>
  <c r="G30"/>
  <c r="C30"/>
  <c r="F30"/>
  <c r="D29"/>
  <c r="E29"/>
  <c r="G29"/>
  <c r="C29"/>
  <c r="F29"/>
  <c r="D28"/>
  <c r="E28"/>
  <c r="G28"/>
  <c r="C28"/>
  <c r="F28"/>
  <c r="D27"/>
  <c r="E27"/>
  <c r="G27"/>
  <c r="C27"/>
  <c r="F27"/>
  <c r="D26"/>
  <c r="E26"/>
  <c r="G26"/>
  <c r="C26"/>
  <c r="F26"/>
  <c r="D25"/>
  <c r="E25"/>
  <c r="G25"/>
  <c r="C25"/>
  <c r="F25"/>
  <c r="D24"/>
  <c r="E24"/>
  <c r="G24"/>
  <c r="C24"/>
  <c r="F24"/>
  <c r="D23"/>
  <c r="E23"/>
  <c r="G23"/>
  <c r="C23"/>
  <c r="F23"/>
  <c r="L7"/>
  <c r="L8"/>
  <c r="L9"/>
  <c r="L10"/>
  <c r="L11"/>
  <c r="L12"/>
  <c r="L13"/>
  <c r="L14"/>
  <c r="L15"/>
  <c r="L16"/>
  <c r="L17"/>
  <c r="L18"/>
  <c r="L19"/>
  <c r="L20"/>
  <c r="L21"/>
  <c r="L22"/>
  <c r="N22"/>
  <c r="M22"/>
  <c r="D22"/>
  <c r="E22"/>
  <c r="G22"/>
  <c r="C22"/>
  <c r="F22"/>
  <c r="N21"/>
  <c r="M21"/>
  <c r="D21"/>
  <c r="E21"/>
  <c r="G21"/>
  <c r="C21"/>
  <c r="F21"/>
  <c r="N20"/>
  <c r="M20"/>
  <c r="D20"/>
  <c r="E20"/>
  <c r="G20"/>
  <c r="C20"/>
  <c r="F20"/>
  <c r="N19"/>
  <c r="M19"/>
  <c r="J18"/>
  <c r="K15"/>
  <c r="J19"/>
  <c r="D19"/>
  <c r="E19"/>
  <c r="G19"/>
  <c r="C19"/>
  <c r="F19"/>
  <c r="N18"/>
  <c r="M18"/>
  <c r="D18"/>
  <c r="E18"/>
  <c r="G18"/>
  <c r="C18"/>
  <c r="F18"/>
  <c r="N17"/>
  <c r="M17"/>
  <c r="D17"/>
  <c r="E17"/>
  <c r="G17"/>
  <c r="C17"/>
  <c r="F17"/>
  <c r="N16"/>
  <c r="M16"/>
  <c r="J15"/>
  <c r="J16"/>
  <c r="D16"/>
  <c r="E16"/>
  <c r="G16"/>
  <c r="C16"/>
  <c r="F16"/>
  <c r="N15"/>
  <c r="M15"/>
  <c r="D15"/>
  <c r="E15"/>
  <c r="G15"/>
  <c r="C15"/>
  <c r="F15"/>
  <c r="N14"/>
  <c r="M14"/>
  <c r="D14"/>
  <c r="E14"/>
  <c r="G14"/>
  <c r="C14"/>
  <c r="F14"/>
  <c r="R13"/>
  <c r="Q13"/>
  <c r="N13"/>
  <c r="M13"/>
  <c r="D13"/>
  <c r="E13"/>
  <c r="G13"/>
  <c r="C13"/>
  <c r="F13"/>
  <c r="P7"/>
  <c r="P8"/>
  <c r="P9"/>
  <c r="P10"/>
  <c r="P11"/>
  <c r="P12"/>
  <c r="R12"/>
  <c r="Q12"/>
  <c r="N12"/>
  <c r="M12"/>
  <c r="D12"/>
  <c r="E12"/>
  <c r="G12"/>
  <c r="C12"/>
  <c r="F12"/>
  <c r="R11"/>
  <c r="Q11"/>
  <c r="N11"/>
  <c r="M11"/>
  <c r="D11"/>
  <c r="E11"/>
  <c r="G11"/>
  <c r="C11"/>
  <c r="F11"/>
  <c r="R10"/>
  <c r="Q10"/>
  <c r="N10"/>
  <c r="M10"/>
  <c r="D10"/>
  <c r="E10"/>
  <c r="G10"/>
  <c r="C10"/>
  <c r="F10"/>
  <c r="R9"/>
  <c r="Q9"/>
  <c r="N9"/>
  <c r="M9"/>
  <c r="J8"/>
  <c r="K5"/>
  <c r="J9"/>
  <c r="D9"/>
  <c r="E9"/>
  <c r="G9"/>
  <c r="C9"/>
  <c r="F9"/>
  <c r="R8"/>
  <c r="Q8"/>
  <c r="N8"/>
  <c r="M8"/>
  <c r="D8"/>
  <c r="E8"/>
  <c r="G8"/>
  <c r="C8"/>
  <c r="F8"/>
  <c r="R7"/>
  <c r="Q7"/>
  <c r="N7"/>
  <c r="M7"/>
  <c r="D7"/>
  <c r="E7"/>
  <c r="G7"/>
  <c r="C7"/>
  <c r="F7"/>
  <c r="R6"/>
  <c r="Q6"/>
  <c r="N6"/>
  <c r="M6"/>
  <c r="J5"/>
  <c r="J6"/>
  <c r="D6"/>
  <c r="E6"/>
  <c r="G6"/>
  <c r="C6"/>
  <c r="F6"/>
  <c r="D4" i="1"/>
  <c r="I4"/>
  <c r="I24"/>
  <c r="I28"/>
  <c r="I29"/>
  <c r="I32"/>
  <c r="I33"/>
  <c r="I34"/>
  <c r="H39"/>
  <c r="I39"/>
  <c r="I42"/>
  <c r="I43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F24"/>
  <c r="D28"/>
  <c r="F28"/>
  <c r="D29"/>
  <c r="F29"/>
  <c r="F31"/>
  <c r="F32"/>
  <c r="F33"/>
  <c r="F34"/>
  <c r="D35"/>
  <c r="F35"/>
  <c r="F36"/>
  <c r="F37"/>
  <c r="F38"/>
  <c r="D39"/>
  <c r="F39"/>
  <c r="F42"/>
  <c r="F43"/>
  <c r="H4"/>
  <c r="D19" i="5"/>
  <c r="A25"/>
  <c r="A26"/>
  <c r="A27"/>
  <c r="A28"/>
  <c r="A29"/>
  <c r="A30"/>
  <c r="A31"/>
  <c r="C31"/>
  <c r="B31"/>
  <c r="C30"/>
  <c r="B30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C19"/>
  <c r="A8"/>
  <c r="A9"/>
  <c r="A10"/>
  <c r="A11"/>
  <c r="A12"/>
  <c r="A13"/>
  <c r="A14"/>
  <c r="D2"/>
  <c r="B13"/>
  <c r="B12"/>
  <c r="B11"/>
  <c r="B10"/>
  <c r="C9"/>
  <c r="B9"/>
  <c r="C8"/>
  <c r="B8"/>
  <c r="C7"/>
  <c r="B7"/>
  <c r="D6"/>
  <c r="C6"/>
  <c r="B6"/>
  <c r="C2"/>
</calcChain>
</file>

<file path=xl/sharedStrings.xml><?xml version="1.0" encoding="utf-8"?>
<sst xmlns="http://schemas.openxmlformats.org/spreadsheetml/2006/main" count="145" uniqueCount="94">
  <si>
    <t xml:space="preserve">Extra Large Windows with Authentication Services and SQL Server Standard Instance Compute Usage: </t>
  </si>
  <si>
    <t xml:space="preserve">High-CPU Extra Large Windows with Authentication Services and SQL Server Standard Instance Compute Usage: </t>
  </si>
  <si>
    <t xml:space="preserve">Data Transfer-in: </t>
  </si>
  <si>
    <t>GB</t>
  </si>
  <si>
    <t xml:space="preserve">Data Transfer-out: </t>
  </si>
  <si>
    <t xml:space="preserve">EBS Storage (Volumes): </t>
  </si>
  <si>
    <t xml:space="preserve">EBS Snapshots Storage: </t>
  </si>
  <si>
    <t xml:space="preserve">EBS Snapshots GET Requests: </t>
  </si>
  <si>
    <t>Requests</t>
  </si>
  <si>
    <t>EBS Snapshots PUT Requests:</t>
  </si>
  <si>
    <t>Cost</t>
    <phoneticPr fontId="1" type="noConversion"/>
  </si>
  <si>
    <t>Storage</t>
  </si>
  <si>
    <t>Cost(small)</t>
  </si>
  <si>
    <t>Montly</t>
  </si>
  <si>
    <t>Speed (TFLOPS)</t>
  </si>
  <si>
    <t>Storage (TB)</t>
  </si>
  <si>
    <t>SETI@home</t>
  </si>
  <si>
    <t>Per Compute Unit (GFLOPS)</t>
  </si>
  <si>
    <t>Cost</t>
  </si>
  <si>
    <t>Total (Small)</t>
  </si>
  <si>
    <t>Toal (High-CPU)</t>
  </si>
  <si>
    <t>High CPU Med. Ins.</t>
  </si>
  <si>
    <t>Small Ins.</t>
  </si>
  <si>
    <t>Cost(High CPU)</t>
  </si>
  <si>
    <t>Cost/hr</t>
  </si>
  <si>
    <t>Compute Unit</t>
  </si>
  <si>
    <t>Storage/Month-GB</t>
  </si>
  <si>
    <t>Cost(USD)</t>
  </si>
  <si>
    <t>Storage(TB)</t>
  </si>
  <si>
    <t>Speed(TFLPS)</t>
  </si>
  <si>
    <t>Small</t>
  </si>
  <si>
    <t>High CPU</t>
  </si>
  <si>
    <t>Total Cost for SETI</t>
  </si>
  <si>
    <t>Amount</t>
  </si>
  <si>
    <t>Total for Xtreem</t>
  </si>
  <si>
    <t>``</t>
  </si>
  <si>
    <t>Scheduler server</t>
  </si>
  <si>
    <t>Science database</t>
  </si>
  <si>
    <t>Speed(TFLOPS)</t>
  </si>
  <si>
    <t>XtremLab@home</t>
  </si>
  <si>
    <t>Large Ins.</t>
  </si>
  <si>
    <t>Montly Cost</t>
  </si>
  <si>
    <t>Bandwidth(Downlaod Mbps)</t>
  </si>
  <si>
    <t>Storage/Month-TB</t>
  </si>
  <si>
    <t>No. Instances</t>
  </si>
  <si>
    <t>EBS I/O Requests</t>
  </si>
  <si>
    <t>Cost (M USD)</t>
  </si>
  <si>
    <t>tiered</t>
    <phoneticPr fontId="1" type="noConversion"/>
  </si>
  <si>
    <t>GB-months</t>
    <phoneticPr fontId="1" type="noConversion"/>
  </si>
  <si>
    <t>First 10GB</t>
    <phoneticPr fontId="1" type="noConversion"/>
  </si>
  <si>
    <t>Next 40 GB</t>
    <phoneticPr fontId="1" type="noConversion"/>
  </si>
  <si>
    <t>Next 100 GB</t>
    <phoneticPr fontId="1" type="noConversion"/>
  </si>
  <si>
    <t>After 150 GB</t>
    <phoneticPr fontId="1" type="noConversion"/>
  </si>
  <si>
    <t>Data output transfer costs</t>
    <phoneticPr fontId="1" type="noConversion"/>
  </si>
  <si>
    <t>GB-months</t>
    <phoneticPr fontId="1" type="noConversion"/>
  </si>
  <si>
    <t>GB per month</t>
    <phoneticPr fontId="1" type="noConversion"/>
  </si>
  <si>
    <t>GB per month</t>
    <phoneticPr fontId="1" type="noConversion"/>
  </si>
  <si>
    <t xml:space="preserve">Small Linux/UNIX Instance Compute Usage:  </t>
    <phoneticPr fontId="1" type="noConversion"/>
  </si>
  <si>
    <t>Monthly costs</t>
    <phoneticPr fontId="1" type="noConversion"/>
  </si>
  <si>
    <t>Yearly costs</t>
    <phoneticPr fontId="1" type="noConversion"/>
  </si>
  <si>
    <t>Upload transfer</t>
    <phoneticPr fontId="1" type="noConversion"/>
  </si>
  <si>
    <t>Download transfer</t>
    <phoneticPr fontId="1" type="noConversion"/>
  </si>
  <si>
    <t>Upload storage</t>
    <phoneticPr fontId="1" type="noConversion"/>
  </si>
  <si>
    <t>Download storage</t>
    <phoneticPr fontId="1" type="noConversion"/>
  </si>
  <si>
    <t>BOINC mysql database</t>
    <phoneticPr fontId="1" type="noConversion"/>
  </si>
  <si>
    <t>Scheduler transfer</t>
    <phoneticPr fontId="1" type="noConversion"/>
  </si>
  <si>
    <t>Type</t>
    <phoneticPr fontId="1" type="noConversion"/>
  </si>
  <si>
    <t>Million Requests</t>
    <phoneticPr fontId="1" type="noConversion"/>
  </si>
  <si>
    <t>Unit</t>
    <phoneticPr fontId="1" type="noConversion"/>
  </si>
  <si>
    <t>Amount</t>
    <phoneticPr fontId="1" type="noConversion"/>
  </si>
  <si>
    <t xml:space="preserve">Elastic IP </t>
    <phoneticPr fontId="1" type="noConversion"/>
  </si>
  <si>
    <t>Elastic IP remap</t>
    <phoneticPr fontId="1" type="noConversion"/>
  </si>
  <si>
    <t>IP per hour</t>
    <phoneticPr fontId="1" type="noConversion"/>
  </si>
  <si>
    <t>Additional over 100</t>
    <phoneticPr fontId="1" type="noConversion"/>
  </si>
  <si>
    <t xml:space="preserve">Amazon EC2  </t>
  </si>
  <si>
    <t xml:space="preserve">Large Linux/UNIX Instance Compute Usage: </t>
  </si>
  <si>
    <t>Instance Hours</t>
  </si>
  <si>
    <t xml:space="preserve">Extra Large Linux/UNIX Instance Compute Usage: </t>
  </si>
  <si>
    <t xml:space="preserve">High-CPU Medium Linux/UNIX Instance Compute Usage: </t>
  </si>
  <si>
    <t xml:space="preserve">High-CPU Extra Large Linux/UNIX Instance Compute Usage: </t>
  </si>
  <si>
    <t xml:space="preserve">Small Windows Instance Compute Usage: </t>
  </si>
  <si>
    <t xml:space="preserve">Large Windows Instance Compute Usage: </t>
  </si>
  <si>
    <t xml:space="preserve">Extra Large Windows Instance Compute Usage: </t>
  </si>
  <si>
    <t xml:space="preserve">High-CPU Medium Windows Instance Compute Usage: </t>
  </si>
  <si>
    <t xml:space="preserve">High-CPU Extra Large Windows Instance Compute Usage: </t>
  </si>
  <si>
    <t xml:space="preserve">Small Windows with Authentication Services Instance Compute Usage: </t>
  </si>
  <si>
    <t xml:space="preserve">Large Windows with Authentication Services Instance Compute Usage: </t>
  </si>
  <si>
    <t xml:space="preserve">Extra Large Windows with Authentication Services Instance Compute Usage: </t>
  </si>
  <si>
    <t xml:space="preserve">High-CPU Medium Windows with Authentication Services Instance Compute Usage: </t>
  </si>
  <si>
    <t xml:space="preserve">High-CPU Extra Large Windows with Authentication Services Instance Compute Usage: </t>
  </si>
  <si>
    <t xml:space="preserve">Large Windows and SQL Server Standard Instance Compute Usage: </t>
  </si>
  <si>
    <t xml:space="preserve">Extra Large Windows and SQL Server Standard Instance Compute Usage: </t>
  </si>
  <si>
    <t xml:space="preserve">High-CPU Extra Large Windows and SQL Server Standard Instance Compute Usage: </t>
  </si>
  <si>
    <t xml:space="preserve">Large Windows with Authentication Services and SQL Server Standard Instance Compute Usage: 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</si>
</sst>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  <family val="2"/>
    </font>
    <font>
      <sz val="10"/>
      <name val="Verdana"/>
    </font>
    <font>
      <u/>
      <sz val="10"/>
      <color indexed="12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3" fillId="4" borderId="0" xfId="1" applyFill="1" applyAlignment="1" applyProtection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Alignment="1"/>
    <xf numFmtId="0" fontId="0" fillId="4" borderId="0" xfId="0" applyFill="1"/>
    <xf numFmtId="0" fontId="2" fillId="6" borderId="0" xfId="0" applyFont="1" applyFill="1"/>
    <xf numFmtId="0" fontId="2" fillId="7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Monthly Costs of SETI@home on Cloud</a:t>
            </a:r>
          </a:p>
          <a:p>
            <a:pPr>
              <a:defRPr/>
            </a:pPr>
            <a:r>
              <a:rPr lang="en-US" b="0"/>
              <a:t>(7068USD in total)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730223123732251"/>
          <c:y val="0.133333333333333"/>
          <c:w val="0.667374263308366"/>
          <c:h val="0.83914373088685"/>
        </c:manualLayout>
      </c:layout>
      <c:pieChart>
        <c:varyColors val="1"/>
        <c:ser>
          <c:idx val="0"/>
          <c:order val="0"/>
          <c:tx>
            <c:v>Costs of SETI on EC2</c:v>
          </c:tx>
          <c:dLbls>
            <c:showVal val="1"/>
            <c:showLeaderLines val="1"/>
          </c:dLbls>
          <c:cat>
            <c:strRef>
              <c:f>(Costs!$B$4,Costs!$B$24,Costs!$B$28,Costs!$B$29,Costs!$B$31,Costs!$B$32,Costs!$B$33,Costs!$B$34,Costs!$A$39,Costs!$A$35)</c:f>
              <c:strCache>
                <c:ptCount val="10"/>
                <c:pt idx="0">
                  <c:v>Scheduler server</c:v>
                </c:pt>
                <c:pt idx="1">
                  <c:v>Upload transfer</c:v>
                </c:pt>
                <c:pt idx="2">
                  <c:v>Download transfer</c:v>
                </c:pt>
                <c:pt idx="3">
                  <c:v>Scheduler transfer</c:v>
                </c:pt>
                <c:pt idx="4">
                  <c:v>Upload storage</c:v>
                </c:pt>
                <c:pt idx="5">
                  <c:v>Download storage</c:v>
                </c:pt>
                <c:pt idx="6">
                  <c:v>BOINC mysql database</c:v>
                </c:pt>
                <c:pt idx="7">
                  <c:v>Science database</c:v>
                </c:pt>
                <c:pt idx="8">
                  <c:v>Elastic IP </c:v>
                </c:pt>
                <c:pt idx="9">
                  <c:v>EBS I/O Requests</c:v>
                </c:pt>
              </c:strCache>
            </c:strRef>
          </c:cat>
          <c:val>
            <c:numRef>
              <c:f>(Costs!$F$4,Costs!$F$24,Costs!$F$28,Costs!$F$29,Costs!$F$31,Costs!$F$32,Costs!$F$33,Costs!$F$39,Costs!$F$34,Costs!$F$35)</c:f>
              <c:numCache>
                <c:formatCode>General</c:formatCode>
                <c:ptCount val="10"/>
                <c:pt idx="0">
                  <c:v>1728.0</c:v>
                </c:pt>
                <c:pt idx="1">
                  <c:v>324.0</c:v>
                </c:pt>
                <c:pt idx="2">
                  <c:v>4275.04</c:v>
                </c:pt>
                <c:pt idx="3">
                  <c:v>330.48</c:v>
                </c:pt>
                <c:pt idx="4">
                  <c:v>20.0</c:v>
                </c:pt>
                <c:pt idx="5">
                  <c:v>250.0</c:v>
                </c:pt>
                <c:pt idx="6">
                  <c:v>20.0</c:v>
                </c:pt>
                <c:pt idx="7">
                  <c:v>7.2</c:v>
                </c:pt>
                <c:pt idx="8">
                  <c:v>100.0</c:v>
                </c:pt>
                <c:pt idx="9">
                  <c:v>14.2</c:v>
                </c:pt>
              </c:numCache>
            </c:numRef>
          </c:val>
        </c:ser>
        <c:firstSliceAng val="270"/>
      </c:pieChart>
    </c:plotArea>
    <c:legend>
      <c:legendPos val="r"/>
      <c:layout/>
      <c:txPr>
        <a:bodyPr/>
        <a:lstStyle/>
        <a:p>
          <a:pPr rtl="0">
            <a:defRPr sz="1300"/>
          </a:pPr>
          <a:endParaRPr lang="en-US"/>
        </a:p>
      </c:txPr>
    </c:legend>
    <c:plotVisOnly val="1"/>
  </c:chart>
  <c:printSettings>
    <c:headerFooter/>
    <c:pageMargins b="1.0" l="0.750000000000002" r="0.750000000000002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Monthly Costs of XtremLab on Cloud</a:t>
            </a:r>
          </a:p>
          <a:p>
            <a:pPr>
              <a:defRPr/>
            </a:pPr>
            <a:r>
              <a:rPr lang="en-US" b="0"/>
              <a:t>(303 USD in total)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730223123732251"/>
          <c:y val="0.133333333333333"/>
          <c:w val="0.667374263308366"/>
          <c:h val="0.83914373088685"/>
        </c:manualLayout>
      </c:layout>
      <c:pieChart>
        <c:varyColors val="1"/>
        <c:ser>
          <c:idx val="0"/>
          <c:order val="0"/>
          <c:tx>
            <c:v>Costs of XtremLab on EC2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Val val="1"/>
            <c:showLeaderLines val="1"/>
          </c:dLbls>
          <c:cat>
            <c:strRef>
              <c:f>(Costs!$B$4,Costs!$B$24,Costs!$B$28,Costs!$B$29,Costs!$B$31,Costs!$B$32,Costs!$B$33,Costs!$B$34,Costs!$A$39,Costs!$A$35)</c:f>
              <c:strCache>
                <c:ptCount val="10"/>
                <c:pt idx="0">
                  <c:v>Scheduler server</c:v>
                </c:pt>
                <c:pt idx="1">
                  <c:v>Upload transfer</c:v>
                </c:pt>
                <c:pt idx="2">
                  <c:v>Download transfer</c:v>
                </c:pt>
                <c:pt idx="3">
                  <c:v>Scheduler transfer</c:v>
                </c:pt>
                <c:pt idx="4">
                  <c:v>Upload storage</c:v>
                </c:pt>
                <c:pt idx="5">
                  <c:v>Download storage</c:v>
                </c:pt>
                <c:pt idx="6">
                  <c:v>BOINC mysql database</c:v>
                </c:pt>
                <c:pt idx="7">
                  <c:v>Science database</c:v>
                </c:pt>
                <c:pt idx="8">
                  <c:v>Elastic IP </c:v>
                </c:pt>
                <c:pt idx="9">
                  <c:v>EBS I/O Requests</c:v>
                </c:pt>
              </c:strCache>
            </c:strRef>
          </c:cat>
          <c:val>
            <c:numRef>
              <c:f>(Costs!$I$4,Costs!$I$24,Costs!$I$28,Costs!$I$29,Costs!$I$31,Costs!$I$32,Costs!$I$33,Costs!$I$34,Costs!$I$39,Costs!$I$35)</c:f>
              <c:numCache>
                <c:formatCode>General</c:formatCode>
                <c:ptCount val="10"/>
                <c:pt idx="0">
                  <c:v>288.0</c:v>
                </c:pt>
                <c:pt idx="1">
                  <c:v>0.3</c:v>
                </c:pt>
                <c:pt idx="2">
                  <c:v>0.9146</c:v>
                </c:pt>
                <c:pt idx="3">
                  <c:v>0.0</c:v>
                </c:pt>
                <c:pt idx="4">
                  <c:v>0.0</c:v>
                </c:pt>
                <c:pt idx="5">
                  <c:v>0.0014</c:v>
                </c:pt>
                <c:pt idx="6">
                  <c:v>0.1</c:v>
                </c:pt>
                <c:pt idx="7">
                  <c:v>6.4</c:v>
                </c:pt>
                <c:pt idx="8">
                  <c:v>7.2</c:v>
                </c:pt>
              </c:numCache>
            </c:numRef>
          </c:val>
        </c:ser>
        <c:firstSliceAng val="270"/>
      </c:pieChart>
    </c:plotArea>
    <c:legend>
      <c:legendPos val="r"/>
      <c:layout/>
      <c:txPr>
        <a:bodyPr/>
        <a:lstStyle/>
        <a:p>
          <a:pPr rtl="0">
            <a:defRPr sz="1300"/>
          </a:pPr>
          <a:endParaRPr lang="en-US"/>
        </a:p>
      </c:txPr>
    </c:legend>
    <c:plotVisOnly val="1"/>
  </c:chart>
  <c:printSettings>
    <c:headerFooter/>
    <c:pageMargins b="1.0" l="0.750000000000002" r="0.750000000000002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Speed vs. Storage with real SETI@home Cost</a:t>
            </a:r>
          </a:p>
        </c:rich>
      </c:tx>
    </c:title>
    <c:plotArea>
      <c:layout/>
      <c:lineChart>
        <c:grouping val="stacked"/>
        <c:ser>
          <c:idx val="1"/>
          <c:order val="0"/>
          <c:tx>
            <c:v>Small Instances</c:v>
          </c:tx>
          <c:marker>
            <c:symbol val="none"/>
          </c:marker>
          <c:cat>
            <c:numRef>
              <c:f>Clients!$L$6:$L$22</c:f>
              <c:numCache>
                <c:formatCode>General</c:formatCode>
                <c:ptCount val="17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</c:numCache>
            </c:numRef>
          </c:cat>
          <c:val>
            <c:numRef>
              <c:f>Clients!$M$6:$M$22</c:f>
              <c:numCache>
                <c:formatCode>General</c:formatCode>
                <c:ptCount val="17"/>
                <c:pt idx="0">
                  <c:v>0.566666666666667</c:v>
                </c:pt>
                <c:pt idx="1">
                  <c:v>0.53125</c:v>
                </c:pt>
                <c:pt idx="2">
                  <c:v>0.495833333333333</c:v>
                </c:pt>
                <c:pt idx="3">
                  <c:v>0.460416666666666</c:v>
                </c:pt>
                <c:pt idx="4">
                  <c:v>0.425</c:v>
                </c:pt>
                <c:pt idx="5">
                  <c:v>0.389583333333333</c:v>
                </c:pt>
                <c:pt idx="6">
                  <c:v>0.354166666666667</c:v>
                </c:pt>
                <c:pt idx="7">
                  <c:v>0.31875</c:v>
                </c:pt>
                <c:pt idx="8">
                  <c:v>0.283333333333333</c:v>
                </c:pt>
                <c:pt idx="9">
                  <c:v>0.247916666666667</c:v>
                </c:pt>
                <c:pt idx="10">
                  <c:v>0.2125</c:v>
                </c:pt>
                <c:pt idx="11">
                  <c:v>0.177083333333333</c:v>
                </c:pt>
                <c:pt idx="12">
                  <c:v>0.141666666666667</c:v>
                </c:pt>
                <c:pt idx="13">
                  <c:v>0.10625</c:v>
                </c:pt>
                <c:pt idx="14">
                  <c:v>0.0708333333333333</c:v>
                </c:pt>
                <c:pt idx="15">
                  <c:v>0.0354166666666667</c:v>
                </c:pt>
                <c:pt idx="16">
                  <c:v>0.0</c:v>
                </c:pt>
              </c:numCache>
            </c:numRef>
          </c:val>
        </c:ser>
        <c:ser>
          <c:idx val="2"/>
          <c:order val="1"/>
          <c:tx>
            <c:v>High-CPU Instances</c:v>
          </c:tx>
          <c:marker>
            <c:symbol val="none"/>
          </c:marker>
          <c:cat>
            <c:numRef>
              <c:f>Clients!$L$6:$L$22</c:f>
              <c:numCache>
                <c:formatCode>General</c:formatCode>
                <c:ptCount val="17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</c:numCache>
            </c:numRef>
          </c:cat>
          <c:val>
            <c:numRef>
              <c:f>Clients!$N$6:$N$22</c:f>
              <c:numCache>
                <c:formatCode>General</c:formatCode>
                <c:ptCount val="17"/>
                <c:pt idx="0">
                  <c:v>1.416666666666666</c:v>
                </c:pt>
                <c:pt idx="1">
                  <c:v>1.328125</c:v>
                </c:pt>
                <c:pt idx="2">
                  <c:v>1.239583333333333</c:v>
                </c:pt>
                <c:pt idx="3">
                  <c:v>1.151041666666666</c:v>
                </c:pt>
                <c:pt idx="4">
                  <c:v>1.0625</c:v>
                </c:pt>
                <c:pt idx="5">
                  <c:v>0.973958333333333</c:v>
                </c:pt>
                <c:pt idx="6">
                  <c:v>0.885416666666666</c:v>
                </c:pt>
                <c:pt idx="7">
                  <c:v>0.796875</c:v>
                </c:pt>
                <c:pt idx="8">
                  <c:v>0.708333333333333</c:v>
                </c:pt>
                <c:pt idx="9">
                  <c:v>0.619791666666666</c:v>
                </c:pt>
                <c:pt idx="10">
                  <c:v>0.53125</c:v>
                </c:pt>
                <c:pt idx="11">
                  <c:v>0.442708333333333</c:v>
                </c:pt>
                <c:pt idx="12">
                  <c:v>0.354166666666667</c:v>
                </c:pt>
                <c:pt idx="13">
                  <c:v>0.265625</c:v>
                </c:pt>
                <c:pt idx="14">
                  <c:v>0.177083333333333</c:v>
                </c:pt>
                <c:pt idx="15">
                  <c:v>0.0885416666666666</c:v>
                </c:pt>
                <c:pt idx="16">
                  <c:v>0.0</c:v>
                </c:pt>
              </c:numCache>
            </c:numRef>
          </c:val>
        </c:ser>
        <c:marker val="1"/>
        <c:axId val="504284824"/>
        <c:axId val="504296936"/>
      </c:lineChart>
      <c:catAx>
        <c:axId val="50428482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Storage (TB)</a:t>
                </a:r>
              </a:p>
            </c:rich>
          </c:tx>
        </c:title>
        <c:numFmt formatCode="General" sourceLinked="1"/>
        <c:majorTickMark val="none"/>
        <c:tickLblPos val="nextTo"/>
        <c:crossAx val="504296936"/>
        <c:crosses val="autoZero"/>
        <c:auto val="1"/>
        <c:lblAlgn val="ctr"/>
        <c:lblOffset val="100"/>
        <c:tickMarkSkip val="2"/>
      </c:catAx>
      <c:valAx>
        <c:axId val="504296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  <a:r>
                  <a:rPr lang="en-US" baseline="0"/>
                  <a:t> (TFLOPS)</a:t>
                </a:r>
              </a:p>
            </c:rich>
          </c:tx>
        </c:title>
        <c:numFmt formatCode="General" sourceLinked="1"/>
        <c:tickLblPos val="nextTo"/>
        <c:crossAx val="5042848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Speed vs. Storage with real XtremLab@home Cost</a:t>
            </a:r>
          </a:p>
        </c:rich>
      </c:tx>
    </c:title>
    <c:plotArea>
      <c:layout/>
      <c:lineChart>
        <c:grouping val="stacked"/>
        <c:ser>
          <c:idx val="1"/>
          <c:order val="0"/>
          <c:tx>
            <c:v>Small Instances</c:v>
          </c:tx>
          <c:marker>
            <c:symbol val="none"/>
          </c:marker>
          <c:cat>
            <c:numRef>
              <c:f>Clients!$P$6:$P$12</c:f>
              <c:numCache>
                <c:formatCode>General</c:formatCode>
                <c:ptCount val="7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</c:numCache>
            </c:numRef>
          </c:cat>
          <c:val>
            <c:numRef>
              <c:f>Clients!$Q$6:$Q$12</c:f>
              <c:numCache>
                <c:formatCode>General</c:formatCode>
                <c:ptCount val="7"/>
                <c:pt idx="0">
                  <c:v>0.236111111111111</c:v>
                </c:pt>
                <c:pt idx="1">
                  <c:v>0.200694444444444</c:v>
                </c:pt>
                <c:pt idx="2">
                  <c:v>0.165277777777778</c:v>
                </c:pt>
                <c:pt idx="3">
                  <c:v>0.129861111111111</c:v>
                </c:pt>
                <c:pt idx="4">
                  <c:v>0.0944444444444444</c:v>
                </c:pt>
                <c:pt idx="5">
                  <c:v>0.0590277777777777</c:v>
                </c:pt>
                <c:pt idx="6">
                  <c:v>0.0236111111111111</c:v>
                </c:pt>
              </c:numCache>
            </c:numRef>
          </c:val>
        </c:ser>
        <c:ser>
          <c:idx val="2"/>
          <c:order val="1"/>
          <c:tx>
            <c:v>High-CPU Instances</c:v>
          </c:tx>
          <c:marker>
            <c:symbol val="none"/>
          </c:marker>
          <c:cat>
            <c:numRef>
              <c:f>Clients!$P$6:$P$12</c:f>
              <c:numCache>
                <c:formatCode>General</c:formatCode>
                <c:ptCount val="7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</c:numCache>
            </c:numRef>
          </c:cat>
          <c:val>
            <c:numRef>
              <c:f>Clients!$R$6:$R$12</c:f>
              <c:numCache>
                <c:formatCode>General</c:formatCode>
                <c:ptCount val="7"/>
                <c:pt idx="0">
                  <c:v>0.590277777777778</c:v>
                </c:pt>
                <c:pt idx="1">
                  <c:v>0.501736111111111</c:v>
                </c:pt>
                <c:pt idx="2">
                  <c:v>0.413194444444444</c:v>
                </c:pt>
                <c:pt idx="3">
                  <c:v>0.324652777777778</c:v>
                </c:pt>
                <c:pt idx="4">
                  <c:v>0.236111111111111</c:v>
                </c:pt>
                <c:pt idx="5">
                  <c:v>0.147569444444444</c:v>
                </c:pt>
                <c:pt idx="6">
                  <c:v>0.0590277777777777</c:v>
                </c:pt>
              </c:numCache>
            </c:numRef>
          </c:val>
        </c:ser>
        <c:marker val="1"/>
        <c:axId val="530580696"/>
        <c:axId val="530592792"/>
      </c:lineChart>
      <c:catAx>
        <c:axId val="53058069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Storage (TB)</a:t>
                </a:r>
              </a:p>
            </c:rich>
          </c:tx>
        </c:title>
        <c:numFmt formatCode="General" sourceLinked="1"/>
        <c:majorTickMark val="none"/>
        <c:tickLblPos val="nextTo"/>
        <c:crossAx val="530592792"/>
        <c:crosses val="autoZero"/>
        <c:auto val="1"/>
        <c:lblAlgn val="ctr"/>
        <c:lblOffset val="100"/>
        <c:tickMarkSkip val="1"/>
      </c:catAx>
      <c:valAx>
        <c:axId val="530592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  <a:r>
                  <a:rPr lang="en-US" baseline="0"/>
                  <a:t> (TFLOPS)</a:t>
                </a:r>
              </a:p>
            </c:rich>
          </c:tx>
        </c:title>
        <c:numFmt formatCode="General" sourceLinked="1"/>
        <c:tickLblPos val="nextTo"/>
        <c:crossAx val="5305806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500" baseline="0"/>
              <a:t>Monthly Server Resources on EC2 (10K USD/year 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One Inst.</c:v>
          </c:tx>
          <c:marker>
            <c:symbol val="none"/>
          </c:marker>
          <c:cat>
            <c:numRef>
              <c:f>Server!$A$6:$A$14</c:f>
              <c:numCache>
                <c:formatCode>General</c:formatCode>
                <c:ptCount val="9"/>
                <c:pt idx="0">
                  <c:v>0.001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</c:numCache>
            </c:numRef>
          </c:cat>
          <c:val>
            <c:numRef>
              <c:f>Server!$B$6:$B$14</c:f>
              <c:numCache>
                <c:formatCode>General</c:formatCode>
                <c:ptCount val="9"/>
                <c:pt idx="0">
                  <c:v>9.898027112079401</c:v>
                </c:pt>
                <c:pt idx="1">
                  <c:v>8.53909465020576</c:v>
                </c:pt>
                <c:pt idx="2">
                  <c:v>7.177438876785283</c:v>
                </c:pt>
                <c:pt idx="3">
                  <c:v>5.815783103364803</c:v>
                </c:pt>
                <c:pt idx="4">
                  <c:v>4.454127329944324</c:v>
                </c:pt>
                <c:pt idx="5">
                  <c:v>3.092471556523845</c:v>
                </c:pt>
                <c:pt idx="6">
                  <c:v>1.730815783103367</c:v>
                </c:pt>
                <c:pt idx="7">
                  <c:v>0.369160009682886</c:v>
                </c:pt>
              </c:numCache>
            </c:numRef>
          </c:val>
        </c:ser>
        <c:ser>
          <c:idx val="1"/>
          <c:order val="1"/>
          <c:tx>
            <c:v>Two Inst.</c:v>
          </c:tx>
          <c:marker>
            <c:symbol val="none"/>
          </c:marker>
          <c:cat>
            <c:numRef>
              <c:f>Server!$A$6:$A$14</c:f>
              <c:numCache>
                <c:formatCode>General</c:formatCode>
                <c:ptCount val="9"/>
                <c:pt idx="0">
                  <c:v>0.001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</c:numCache>
            </c:numRef>
          </c:cat>
          <c:val>
            <c:numRef>
              <c:f>Server!$C$6:$C$9</c:f>
              <c:numCache>
                <c:formatCode>General</c:formatCode>
                <c:ptCount val="4"/>
                <c:pt idx="0">
                  <c:v>4.66926894214476</c:v>
                </c:pt>
                <c:pt idx="1">
                  <c:v>3.310336480271121</c:v>
                </c:pt>
                <c:pt idx="2">
                  <c:v>1.948680706850642</c:v>
                </c:pt>
                <c:pt idx="3">
                  <c:v>0.587024933430163</c:v>
                </c:pt>
              </c:numCache>
            </c:numRef>
          </c:val>
        </c:ser>
        <c:marker val="1"/>
        <c:axId val="530641336"/>
        <c:axId val="530647192"/>
      </c:lineChart>
      <c:catAx>
        <c:axId val="5306413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Storage (TB)</a:t>
                </a:r>
              </a:p>
            </c:rich>
          </c:tx>
        </c:title>
        <c:numFmt formatCode="General" sourceLinked="1"/>
        <c:majorTickMark val="none"/>
        <c:tickLblPos val="nextTo"/>
        <c:crossAx val="530647192"/>
        <c:crosses val="autoZero"/>
        <c:auto val="1"/>
        <c:lblAlgn val="ctr"/>
        <c:lblOffset val="100"/>
        <c:tickMarkSkip val="2"/>
      </c:catAx>
      <c:valAx>
        <c:axId val="530647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Bandwith (Mbps)</a:t>
                </a:r>
              </a:p>
            </c:rich>
          </c:tx>
        </c:title>
        <c:numFmt formatCode="General" sourceLinked="1"/>
        <c:tickLblPos val="nextTo"/>
        <c:crossAx val="530641336"/>
        <c:crosses val="autoZero"/>
        <c:crossBetween val="midCat"/>
      </c:valAx>
      <c:spPr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500" b="1" i="0" u="none" strike="noStrike" baseline="0"/>
              <a:t>Monthly Server Resources on EC2 (15K USD/year</a:t>
            </a:r>
            <a:r>
              <a:rPr lang="en-US" sz="1500" baseline="0"/>
              <a:t>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One Inst.</c:v>
          </c:tx>
          <c:marker>
            <c:symbol val="none"/>
          </c:marker>
          <c:cat>
            <c:numRef>
              <c:f>Server!$A$6:$A$14</c:f>
              <c:numCache>
                <c:formatCode>General</c:formatCode>
                <c:ptCount val="9"/>
                <c:pt idx="0">
                  <c:v>0.001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</c:numCache>
            </c:numRef>
          </c:cat>
          <c:val>
            <c:numRef>
              <c:f>Server!$B$23:$B$31</c:f>
              <c:numCache>
                <c:formatCode>General</c:formatCode>
                <c:ptCount val="9"/>
                <c:pt idx="0">
                  <c:v>17.46278140885984</c:v>
                </c:pt>
                <c:pt idx="1">
                  <c:v>16.1038489469862</c:v>
                </c:pt>
                <c:pt idx="2">
                  <c:v>14.74219317356572</c:v>
                </c:pt>
                <c:pt idx="3">
                  <c:v>13.38053740014524</c:v>
                </c:pt>
                <c:pt idx="4">
                  <c:v>12.01888162672476</c:v>
                </c:pt>
                <c:pt idx="5">
                  <c:v>10.65722585330428</c:v>
                </c:pt>
                <c:pt idx="6">
                  <c:v>9.295570079883805</c:v>
                </c:pt>
                <c:pt idx="7">
                  <c:v>7.933914306463326</c:v>
                </c:pt>
                <c:pt idx="8">
                  <c:v>6.572258533042846</c:v>
                </c:pt>
              </c:numCache>
            </c:numRef>
          </c:val>
        </c:ser>
        <c:ser>
          <c:idx val="1"/>
          <c:order val="1"/>
          <c:tx>
            <c:v>Two Inst.</c:v>
          </c:tx>
          <c:marker>
            <c:symbol val="none"/>
          </c:marker>
          <c:cat>
            <c:numRef>
              <c:f>Server!$A$6:$A$14</c:f>
              <c:numCache>
                <c:formatCode>General</c:formatCode>
                <c:ptCount val="9"/>
                <c:pt idx="0">
                  <c:v>0.001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</c:numCache>
            </c:numRef>
          </c:cat>
          <c:val>
            <c:numRef>
              <c:f>Server!$C$23:$C$31</c:f>
              <c:numCache>
                <c:formatCode>General</c:formatCode>
                <c:ptCount val="9"/>
                <c:pt idx="0">
                  <c:v>12.2340232389252</c:v>
                </c:pt>
                <c:pt idx="1">
                  <c:v>10.87509077705156</c:v>
                </c:pt>
                <c:pt idx="2">
                  <c:v>9.513435003631082</c:v>
                </c:pt>
                <c:pt idx="3">
                  <c:v>8.151779230210603</c:v>
                </c:pt>
                <c:pt idx="4">
                  <c:v>6.790123456790123</c:v>
                </c:pt>
                <c:pt idx="5">
                  <c:v>5.428467683369644</c:v>
                </c:pt>
                <c:pt idx="6">
                  <c:v>4.066811909949166</c:v>
                </c:pt>
                <c:pt idx="7">
                  <c:v>2.705156136528686</c:v>
                </c:pt>
                <c:pt idx="8">
                  <c:v>1.343500363108206</c:v>
                </c:pt>
              </c:numCache>
            </c:numRef>
          </c:val>
        </c:ser>
        <c:ser>
          <c:idx val="2"/>
          <c:order val="2"/>
          <c:tx>
            <c:v>Three Inst.</c:v>
          </c:tx>
          <c:marker>
            <c:symbol val="none"/>
          </c:marker>
          <c:val>
            <c:numRef>
              <c:f>Server!$D$23:$D$28</c:f>
              <c:numCache>
                <c:formatCode>General</c:formatCode>
                <c:ptCount val="6"/>
                <c:pt idx="0">
                  <c:v>7.00526506899056</c:v>
                </c:pt>
                <c:pt idx="1">
                  <c:v>5.646332607116921</c:v>
                </c:pt>
                <c:pt idx="2">
                  <c:v>4.284676833696442</c:v>
                </c:pt>
                <c:pt idx="3">
                  <c:v>2.923021060275962</c:v>
                </c:pt>
                <c:pt idx="4">
                  <c:v>1.561365286855483</c:v>
                </c:pt>
                <c:pt idx="5">
                  <c:v>0.199709513435004</c:v>
                </c:pt>
              </c:numCache>
            </c:numRef>
          </c:val>
        </c:ser>
        <c:marker val="1"/>
        <c:axId val="530612440"/>
        <c:axId val="530680456"/>
      </c:lineChart>
      <c:catAx>
        <c:axId val="530612440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Storage (TB)</a:t>
                </a:r>
              </a:p>
            </c:rich>
          </c:tx>
        </c:title>
        <c:numFmt formatCode="General" sourceLinked="1"/>
        <c:majorTickMark val="none"/>
        <c:tickLblPos val="nextTo"/>
        <c:crossAx val="530680456"/>
        <c:crosses val="autoZero"/>
        <c:auto val="1"/>
        <c:lblAlgn val="ctr"/>
        <c:lblOffset val="100"/>
        <c:tickMarkSkip val="4"/>
      </c:catAx>
      <c:valAx>
        <c:axId val="530680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Bandwith (Mbps)</a:t>
                </a:r>
              </a:p>
            </c:rich>
          </c:tx>
        </c:title>
        <c:numFmt formatCode="General" sourceLinked="1"/>
        <c:tickLblPos val="nextTo"/>
        <c:crossAx val="530612440"/>
        <c:crosses val="autoZero"/>
        <c:crossBetween val="midCat"/>
        <c:majorUnit val="4.0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762001</xdr:colOff>
      <xdr:row>1</xdr:row>
      <xdr:rowOff>69272</xdr:rowOff>
    </xdr:from>
    <xdr:to>
      <xdr:col>9</xdr:col>
      <xdr:colOff>138546</xdr:colOff>
      <xdr:row>33</xdr:row>
      <xdr:rowOff>34636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520121</xdr:colOff>
      <xdr:row>0</xdr:row>
      <xdr:rowOff>92939</xdr:rowOff>
    </xdr:from>
    <xdr:to>
      <xdr:col>19</xdr:col>
      <xdr:colOff>191077</xdr:colOff>
      <xdr:row>33</xdr:row>
      <xdr:rowOff>110258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23</xdr:row>
      <xdr:rowOff>76198</xdr:rowOff>
    </xdr:from>
    <xdr:to>
      <xdr:col>14</xdr:col>
      <xdr:colOff>161924</xdr:colOff>
      <xdr:row>44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666750</xdr:colOff>
      <xdr:row>23</xdr:row>
      <xdr:rowOff>114300</xdr:rowOff>
    </xdr:from>
    <xdr:to>
      <xdr:col>23</xdr:col>
      <xdr:colOff>0</xdr:colOff>
      <xdr:row>44</xdr:row>
      <xdr:rowOff>47626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85725</xdr:rowOff>
    </xdr:from>
    <xdr:to>
      <xdr:col>12</xdr:col>
      <xdr:colOff>447675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23</xdr:row>
      <xdr:rowOff>66675</xdr:rowOff>
    </xdr:from>
    <xdr:to>
      <xdr:col>12</xdr:col>
      <xdr:colOff>495300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4" Type="http://schemas.openxmlformats.org/officeDocument/2006/relationships/drawing" Target="../drawings/drawing2.xml"/><Relationship Id="rId1" Type="http://schemas.openxmlformats.org/officeDocument/2006/relationships/hyperlink" Target="mailto:SETI@home" TargetMode="External"/><Relationship Id="rId2" Type="http://schemas.openxmlformats.org/officeDocument/2006/relationships/hyperlink" Target="mailto:XtremLab@home" TargetMode="External"/><Relationship Id="rId3" Type="http://schemas.openxmlformats.org/officeDocument/2006/relationships/hyperlink" Target="mailto:XtremLab@hom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3"/>
  <sheetViews>
    <sheetView view="pageLayout" topLeftCell="A4" zoomScale="70" workbookViewId="0">
      <selection activeCell="A30" sqref="A30"/>
    </sheetView>
  </sheetViews>
  <sheetFormatPr baseColWidth="10" defaultColWidth="11" defaultRowHeight="13"/>
  <cols>
    <col min="1" max="1" width="72.85546875" customWidth="1"/>
    <col min="2" max="2" width="19.28515625" customWidth="1"/>
    <col min="3" max="3" width="13.42578125" customWidth="1"/>
    <col min="6" max="6" width="14.85546875" customWidth="1"/>
    <col min="9" max="9" width="13.42578125" customWidth="1"/>
  </cols>
  <sheetData>
    <row r="1" spans="1:9">
      <c r="B1" t="s">
        <v>66</v>
      </c>
      <c r="C1" t="s">
        <v>68</v>
      </c>
      <c r="D1" s="11" t="s">
        <v>69</v>
      </c>
      <c r="E1" t="s">
        <v>10</v>
      </c>
      <c r="F1" s="11" t="s">
        <v>32</v>
      </c>
      <c r="H1" s="2" t="s">
        <v>33</v>
      </c>
      <c r="I1" s="2" t="s">
        <v>34</v>
      </c>
    </row>
    <row r="2" spans="1:9">
      <c r="A2" t="s">
        <v>74</v>
      </c>
      <c r="C2" t="s">
        <v>76</v>
      </c>
      <c r="E2">
        <v>33</v>
      </c>
      <c r="F2">
        <f>E2*D2</f>
        <v>0</v>
      </c>
    </row>
    <row r="3" spans="1:9">
      <c r="A3" t="s">
        <v>57</v>
      </c>
      <c r="C3" t="s">
        <v>76</v>
      </c>
      <c r="E3">
        <v>0.1</v>
      </c>
      <c r="F3">
        <f t="shared" ref="F3:F23" si="0">E3*D3</f>
        <v>0</v>
      </c>
    </row>
    <row r="4" spans="1:9" s="1" customFormat="1">
      <c r="A4" s="1" t="s">
        <v>75</v>
      </c>
      <c r="B4" s="1" t="s">
        <v>36</v>
      </c>
      <c r="C4" s="1" t="s">
        <v>76</v>
      </c>
      <c r="D4" s="1">
        <f>24*30</f>
        <v>720</v>
      </c>
      <c r="E4" s="1">
        <v>0.4</v>
      </c>
      <c r="F4" s="1">
        <f>E4*D4*6</f>
        <v>1728</v>
      </c>
      <c r="H4" s="1">
        <f>24*30</f>
        <v>720</v>
      </c>
      <c r="I4" s="1">
        <f>E4*D4</f>
        <v>288</v>
      </c>
    </row>
    <row r="5" spans="1:9">
      <c r="A5" t="s">
        <v>77</v>
      </c>
      <c r="C5" t="s">
        <v>76</v>
      </c>
      <c r="E5">
        <v>0.8</v>
      </c>
      <c r="F5">
        <f t="shared" si="0"/>
        <v>0</v>
      </c>
    </row>
    <row r="6" spans="1:9">
      <c r="A6" t="s">
        <v>78</v>
      </c>
      <c r="C6" t="s">
        <v>76</v>
      </c>
      <c r="E6">
        <v>0.2</v>
      </c>
      <c r="F6">
        <f t="shared" si="0"/>
        <v>0</v>
      </c>
    </row>
    <row r="7" spans="1:9">
      <c r="A7" t="s">
        <v>79</v>
      </c>
      <c r="C7" t="s">
        <v>76</v>
      </c>
      <c r="E7">
        <v>0.8</v>
      </c>
      <c r="F7">
        <f t="shared" si="0"/>
        <v>0</v>
      </c>
    </row>
    <row r="8" spans="1:9">
      <c r="A8" t="s">
        <v>80</v>
      </c>
      <c r="C8" t="s">
        <v>76</v>
      </c>
      <c r="F8">
        <f t="shared" si="0"/>
        <v>0</v>
      </c>
    </row>
    <row r="9" spans="1:9">
      <c r="A9" t="s">
        <v>81</v>
      </c>
      <c r="C9" t="s">
        <v>76</v>
      </c>
      <c r="F9">
        <f t="shared" si="0"/>
        <v>0</v>
      </c>
    </row>
    <row r="10" spans="1:9">
      <c r="A10" t="s">
        <v>82</v>
      </c>
      <c r="C10" t="s">
        <v>76</v>
      </c>
      <c r="F10">
        <f t="shared" si="0"/>
        <v>0</v>
      </c>
    </row>
    <row r="11" spans="1:9">
      <c r="A11" t="s">
        <v>83</v>
      </c>
      <c r="C11" t="s">
        <v>76</v>
      </c>
      <c r="F11">
        <f t="shared" si="0"/>
        <v>0</v>
      </c>
    </row>
    <row r="12" spans="1:9">
      <c r="A12" t="s">
        <v>84</v>
      </c>
      <c r="C12" t="s">
        <v>76</v>
      </c>
      <c r="F12">
        <f t="shared" si="0"/>
        <v>0</v>
      </c>
    </row>
    <row r="13" spans="1:9">
      <c r="A13" t="s">
        <v>85</v>
      </c>
      <c r="C13" t="s">
        <v>76</v>
      </c>
      <c r="F13">
        <f t="shared" si="0"/>
        <v>0</v>
      </c>
    </row>
    <row r="14" spans="1:9">
      <c r="A14" t="s">
        <v>86</v>
      </c>
      <c r="C14" t="s">
        <v>76</v>
      </c>
      <c r="F14">
        <f t="shared" si="0"/>
        <v>0</v>
      </c>
    </row>
    <row r="15" spans="1:9">
      <c r="A15" t="s">
        <v>87</v>
      </c>
      <c r="C15" t="s">
        <v>76</v>
      </c>
      <c r="F15">
        <f t="shared" si="0"/>
        <v>0</v>
      </c>
    </row>
    <row r="16" spans="1:9">
      <c r="A16" t="s">
        <v>88</v>
      </c>
      <c r="C16" t="s">
        <v>76</v>
      </c>
      <c r="F16">
        <f t="shared" si="0"/>
        <v>0</v>
      </c>
    </row>
    <row r="17" spans="1:9">
      <c r="A17" t="s">
        <v>89</v>
      </c>
      <c r="C17" t="s">
        <v>76</v>
      </c>
      <c r="F17">
        <f>E17*D17</f>
        <v>0</v>
      </c>
    </row>
    <row r="18" spans="1:9">
      <c r="A18" t="s">
        <v>90</v>
      </c>
      <c r="C18" t="s">
        <v>76</v>
      </c>
      <c r="F18">
        <f t="shared" si="0"/>
        <v>0</v>
      </c>
    </row>
    <row r="19" spans="1:9">
      <c r="A19" t="s">
        <v>91</v>
      </c>
      <c r="C19" t="s">
        <v>76</v>
      </c>
      <c r="F19">
        <f t="shared" si="0"/>
        <v>0</v>
      </c>
    </row>
    <row r="20" spans="1:9">
      <c r="A20" t="s">
        <v>92</v>
      </c>
      <c r="C20" t="s">
        <v>76</v>
      </c>
      <c r="F20">
        <f t="shared" si="0"/>
        <v>0</v>
      </c>
    </row>
    <row r="21" spans="1:9">
      <c r="A21" t="s">
        <v>93</v>
      </c>
      <c r="C21" t="s">
        <v>76</v>
      </c>
      <c r="F21">
        <f t="shared" si="0"/>
        <v>0</v>
      </c>
    </row>
    <row r="22" spans="1:9">
      <c r="A22" t="s">
        <v>0</v>
      </c>
      <c r="C22" t="s">
        <v>76</v>
      </c>
      <c r="F22">
        <f t="shared" si="0"/>
        <v>0</v>
      </c>
    </row>
    <row r="23" spans="1:9">
      <c r="A23" t="s">
        <v>1</v>
      </c>
      <c r="C23" t="s">
        <v>3</v>
      </c>
      <c r="F23">
        <f t="shared" si="0"/>
        <v>0</v>
      </c>
    </row>
    <row r="24" spans="1:9" s="1" customFormat="1">
      <c r="A24" s="1" t="s">
        <v>2</v>
      </c>
      <c r="B24" s="1" t="s">
        <v>60</v>
      </c>
      <c r="C24" s="1" t="s">
        <v>3</v>
      </c>
      <c r="D24" s="1">
        <f>((10/8)*3600*24*30)/1000</f>
        <v>3240</v>
      </c>
      <c r="E24" s="1">
        <v>0.1</v>
      </c>
      <c r="F24" s="1">
        <f>E24*D24</f>
        <v>324</v>
      </c>
      <c r="H24" s="1">
        <v>3</v>
      </c>
      <c r="I24" s="1">
        <f>H24*E24</f>
        <v>0.30000000000000004</v>
      </c>
    </row>
    <row r="25" spans="1:9" s="1" customFormat="1"/>
    <row r="26" spans="1:9" s="1" customFormat="1"/>
    <row r="27" spans="1:9" s="1" customFormat="1">
      <c r="A27" s="1" t="s">
        <v>4</v>
      </c>
    </row>
    <row r="28" spans="1:9" s="1" customFormat="1">
      <c r="B28" s="1" t="s">
        <v>61</v>
      </c>
      <c r="C28" s="1" t="s">
        <v>48</v>
      </c>
      <c r="D28" s="1">
        <f>((92/8)*3600*24*30)/1000</f>
        <v>29808</v>
      </c>
      <c r="E28" s="1" t="s">
        <v>47</v>
      </c>
      <c r="F28" s="1">
        <f>IF(D28&lt;10000,D28*0.17,10000*0.17+IF(AND(D28&gt;10000,D28&lt;50000),(D28-10000)*0.13,30000*0.13+IF(AND(D28&gt;50000,D28&lt;150000),(D28-40000)*0.11,40000*0.11)+IF(D28&gt;150000, (D28-150000)*0.1,0)))</f>
        <v>4275.04</v>
      </c>
      <c r="H28" s="1">
        <v>5.38</v>
      </c>
      <c r="I28" s="1">
        <f>IF(H28&lt;10000,H28*0.17,10000*0.17+IF(AND(H28&gt;10000,H28&lt;50000),(H28-10000)*0.13,30000*0.13+IF(AND(H28&gt;50000,H28&lt;150000),(H28-40000)*0.11,40000*0.11)+IF(H28&gt;150000, (H28-150000)*0.1,0)))</f>
        <v>0.91460000000000008</v>
      </c>
    </row>
    <row r="29" spans="1:9" s="1" customFormat="1">
      <c r="B29" s="1" t="s">
        <v>65</v>
      </c>
      <c r="C29" s="1" t="s">
        <v>54</v>
      </c>
      <c r="D29" s="1">
        <f>((6/8)*3600*24*30)/1000</f>
        <v>1944</v>
      </c>
      <c r="E29" s="1" t="s">
        <v>47</v>
      </c>
      <c r="F29" s="1">
        <f>IF(D29&lt;10000,D29*0.17,10000*0.17+IF(AND(D29&gt;10000,D29&lt;50000),(D29-10000)*0.13,30000*0.13+IF(AND(D29&gt;50000,D29&lt;150000),(D29-40000)*0.11,40000*0.11)+IF(D29&gt;150000, (D29-150000)*0.1,0)))</f>
        <v>330.48</v>
      </c>
      <c r="H29" s="1">
        <v>0</v>
      </c>
      <c r="I29" s="1">
        <f>IF(H29&lt;10000,H29*0.17,10000*0.17+IF(AND(H29&gt;10000,H29&lt;50000),(H29-10000)*0.13,30000*0.13+IF(AND(H29&gt;50000,H29&lt;150000),(H29-40000)*0.11,40000*0.11)+IF(H29&gt;150000, (H29-150000)*0.1,0)))</f>
        <v>0</v>
      </c>
    </row>
    <row r="30" spans="1:9" s="1" customFormat="1">
      <c r="A30" s="1" t="s">
        <v>5</v>
      </c>
    </row>
    <row r="31" spans="1:9" s="1" customFormat="1">
      <c r="B31" s="1" t="s">
        <v>62</v>
      </c>
      <c r="C31" s="1" t="s">
        <v>55</v>
      </c>
      <c r="D31" s="1">
        <v>200</v>
      </c>
      <c r="E31" s="1">
        <v>0.1</v>
      </c>
      <c r="F31" s="1">
        <f>E31*D31</f>
        <v>20</v>
      </c>
      <c r="H31" s="1">
        <v>0</v>
      </c>
      <c r="I31" s="1">
        <v>0</v>
      </c>
    </row>
    <row r="32" spans="1:9" s="1" customFormat="1">
      <c r="B32" s="1" t="s">
        <v>63</v>
      </c>
      <c r="C32" s="1" t="s">
        <v>55</v>
      </c>
      <c r="D32" s="1">
        <v>2500</v>
      </c>
      <c r="E32" s="1">
        <v>0.1</v>
      </c>
      <c r="F32" s="1">
        <f>E32*D32</f>
        <v>250</v>
      </c>
      <c r="H32" s="1">
        <v>1.4E-2</v>
      </c>
      <c r="I32" s="1">
        <f t="shared" ref="I32:I34" si="1">H32*E32</f>
        <v>1.4000000000000002E-3</v>
      </c>
    </row>
    <row r="33" spans="1:9" s="1" customFormat="1">
      <c r="B33" s="1" t="s">
        <v>64</v>
      </c>
      <c r="C33" s="1" t="s">
        <v>56</v>
      </c>
      <c r="D33" s="1">
        <v>200</v>
      </c>
      <c r="E33" s="1">
        <v>0.1</v>
      </c>
      <c r="F33" s="1">
        <f>E33*D33</f>
        <v>20</v>
      </c>
      <c r="H33" s="1">
        <v>1</v>
      </c>
      <c r="I33" s="1">
        <f t="shared" si="1"/>
        <v>0.1</v>
      </c>
    </row>
    <row r="34" spans="1:9" s="1" customFormat="1">
      <c r="B34" s="1" t="s">
        <v>37</v>
      </c>
      <c r="C34" s="1" t="s">
        <v>56</v>
      </c>
      <c r="D34" s="1">
        <v>1000</v>
      </c>
      <c r="E34" s="1">
        <v>0.1</v>
      </c>
      <c r="F34" s="1">
        <f>E34*D34</f>
        <v>100</v>
      </c>
      <c r="H34" s="1">
        <v>64</v>
      </c>
      <c r="I34" s="1">
        <f t="shared" si="1"/>
        <v>6.4</v>
      </c>
    </row>
    <row r="35" spans="1:9" s="1" customFormat="1">
      <c r="A35" s="1" t="s">
        <v>45</v>
      </c>
      <c r="C35" s="1" t="s">
        <v>67</v>
      </c>
      <c r="D35" s="1">
        <f xml:space="preserve"> (((63422628 + 63422628)/(26*24 + 19.25))*24*30)/1000000</f>
        <v>141.9799212125923</v>
      </c>
      <c r="E35" s="1">
        <v>0.1</v>
      </c>
      <c r="F35" s="1">
        <f>ROUND(E35*D35,2)</f>
        <v>14.2</v>
      </c>
      <c r="H35" s="1">
        <v>0</v>
      </c>
    </row>
    <row r="36" spans="1:9">
      <c r="A36" t="s">
        <v>6</v>
      </c>
      <c r="C36" t="s">
        <v>8</v>
      </c>
      <c r="F36">
        <f>E36*D36</f>
        <v>0</v>
      </c>
    </row>
    <row r="37" spans="1:9">
      <c r="A37" t="s">
        <v>7</v>
      </c>
      <c r="F37">
        <f>E37*D37</f>
        <v>0</v>
      </c>
    </row>
    <row r="38" spans="1:9">
      <c r="A38" t="s">
        <v>9</v>
      </c>
      <c r="F38">
        <f t="shared" ref="F38" si="2">E38*D38</f>
        <v>0</v>
      </c>
    </row>
    <row r="39" spans="1:9" s="1" customFormat="1">
      <c r="A39" s="1" t="s">
        <v>70</v>
      </c>
      <c r="C39" s="1" t="s">
        <v>72</v>
      </c>
      <c r="D39" s="1">
        <f>24*30</f>
        <v>720</v>
      </c>
      <c r="E39" s="1">
        <v>0.01</v>
      </c>
      <c r="F39" s="1">
        <f>D39*E39</f>
        <v>7.2</v>
      </c>
      <c r="H39" s="1">
        <f>24*30</f>
        <v>720</v>
      </c>
      <c r="I39" s="1">
        <f>H39*E39</f>
        <v>7.2</v>
      </c>
    </row>
    <row r="40" spans="1:9">
      <c r="A40" t="s">
        <v>71</v>
      </c>
      <c r="C40" t="s">
        <v>73</v>
      </c>
      <c r="E40">
        <v>0.1</v>
      </c>
    </row>
    <row r="41" spans="1:9">
      <c r="H41" t="s">
        <v>35</v>
      </c>
    </row>
    <row r="42" spans="1:9">
      <c r="A42" t="s">
        <v>58</v>
      </c>
      <c r="F42">
        <f>SUM(F2:F41)</f>
        <v>7068.92</v>
      </c>
      <c r="I42">
        <f>SUM(I2:I41)</f>
        <v>302.916</v>
      </c>
    </row>
    <row r="43" spans="1:9">
      <c r="A43" t="s">
        <v>59</v>
      </c>
      <c r="F43">
        <f>12*F42</f>
        <v>84827.040000000008</v>
      </c>
      <c r="I43">
        <f>I42*12</f>
        <v>3634.9920000000002</v>
      </c>
    </row>
  </sheetData>
  <sheetCalcPr fullCalcOnLoad="1"/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5"/>
  <sheetViews>
    <sheetView view="pageLayout" workbookViewId="0">
      <selection activeCell="B2" sqref="B2"/>
    </sheetView>
  </sheetViews>
  <sheetFormatPr baseColWidth="10" defaultColWidth="11" defaultRowHeight="13"/>
  <sheetData>
    <row r="1" spans="1:2">
      <c r="B1" t="s">
        <v>53</v>
      </c>
    </row>
    <row r="2" spans="1:2">
      <c r="A2" t="s">
        <v>49</v>
      </c>
      <c r="B2">
        <v>0.17</v>
      </c>
    </row>
    <row r="3" spans="1:2">
      <c r="A3" t="s">
        <v>50</v>
      </c>
      <c r="B3">
        <v>0.13</v>
      </c>
    </row>
    <row r="4" spans="1:2">
      <c r="A4" t="s">
        <v>51</v>
      </c>
      <c r="B4">
        <v>0.11</v>
      </c>
    </row>
    <row r="5" spans="1:2">
      <c r="A5" t="s">
        <v>52</v>
      </c>
      <c r="B5">
        <v>0.1</v>
      </c>
    </row>
  </sheetData>
  <sheetCalcPr fullCalcOnLoad="1"/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view="pageLayout" topLeftCell="A2" zoomScale="75" workbookViewId="0">
      <selection activeCell="A3" sqref="A3"/>
    </sheetView>
  </sheetViews>
  <sheetFormatPr baseColWidth="10" defaultColWidth="11" defaultRowHeight="13"/>
  <sheetData/>
  <sheetCalcPr fullCalcOnLoad="1"/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206"/>
  <sheetViews>
    <sheetView topLeftCell="J10" workbookViewId="0">
      <selection activeCell="S20" sqref="S20"/>
    </sheetView>
  </sheetViews>
  <sheetFormatPr baseColWidth="10" defaultColWidth="8.7109375" defaultRowHeight="13"/>
  <cols>
    <col min="1" max="1" width="12.85546875" customWidth="1"/>
    <col min="2" max="2" width="19.7109375" customWidth="1"/>
    <col min="3" max="3" width="11.85546875" customWidth="1"/>
    <col min="4" max="4" width="15.85546875" customWidth="1"/>
    <col min="5" max="5" width="13.7109375" customWidth="1"/>
    <col min="6" max="6" width="15.140625" customWidth="1"/>
    <col min="7" max="7" width="12.42578125" customWidth="1"/>
    <col min="9" max="9" width="14.28515625" customWidth="1"/>
    <col min="10" max="10" width="14.85546875" customWidth="1"/>
    <col min="11" max="11" width="11.5703125" customWidth="1"/>
    <col min="12" max="12" width="10.7109375" customWidth="1"/>
    <col min="13" max="13" width="10" customWidth="1"/>
    <col min="16" max="16" width="12.140625" customWidth="1"/>
  </cols>
  <sheetData>
    <row r="1" spans="1:18">
      <c r="B1" s="5" t="s">
        <v>17</v>
      </c>
      <c r="D1" s="5" t="s">
        <v>22</v>
      </c>
      <c r="E1" s="5" t="s">
        <v>21</v>
      </c>
      <c r="F1" s="5" t="s">
        <v>26</v>
      </c>
      <c r="J1" s="6" t="s">
        <v>16</v>
      </c>
    </row>
    <row r="2" spans="1:18">
      <c r="B2" s="4">
        <f>1.7*2</f>
        <v>3.4</v>
      </c>
      <c r="C2" t="s">
        <v>24</v>
      </c>
      <c r="D2">
        <v>0.1</v>
      </c>
      <c r="E2">
        <v>0.2</v>
      </c>
      <c r="F2">
        <v>0.15</v>
      </c>
      <c r="J2" s="8" t="s">
        <v>14</v>
      </c>
      <c r="K2" s="8" t="s">
        <v>15</v>
      </c>
      <c r="P2" s="6" t="s">
        <v>39</v>
      </c>
    </row>
    <row r="3" spans="1:18">
      <c r="B3" s="4"/>
      <c r="C3" t="s">
        <v>25</v>
      </c>
      <c r="D3">
        <v>1</v>
      </c>
      <c r="E3">
        <v>5</v>
      </c>
      <c r="J3" s="8"/>
      <c r="K3" s="8"/>
      <c r="L3" s="13" t="s">
        <v>27</v>
      </c>
      <c r="P3" s="13" t="s">
        <v>27</v>
      </c>
    </row>
    <row r="4" spans="1:18">
      <c r="C4" s="4"/>
      <c r="D4" s="4"/>
      <c r="E4" s="4" t="s">
        <v>13</v>
      </c>
      <c r="F4" s="4" t="s">
        <v>13</v>
      </c>
      <c r="G4" s="4" t="s">
        <v>13</v>
      </c>
      <c r="I4" t="s">
        <v>13</v>
      </c>
      <c r="J4">
        <v>496.13299999999998</v>
      </c>
      <c r="K4">
        <v>7740</v>
      </c>
      <c r="L4" s="5">
        <v>12000</v>
      </c>
      <c r="M4" s="10" t="s">
        <v>29</v>
      </c>
      <c r="N4" s="10"/>
      <c r="P4" s="5">
        <v>5000</v>
      </c>
      <c r="Q4" s="10" t="s">
        <v>29</v>
      </c>
      <c r="R4" s="10"/>
    </row>
    <row r="5" spans="1:18">
      <c r="A5" s="3" t="s">
        <v>15</v>
      </c>
      <c r="B5" s="3" t="s">
        <v>14</v>
      </c>
      <c r="C5" s="2" t="s">
        <v>22</v>
      </c>
      <c r="D5" s="2" t="s">
        <v>21</v>
      </c>
      <c r="E5" s="2" t="s">
        <v>11</v>
      </c>
      <c r="F5" s="2" t="s">
        <v>12</v>
      </c>
      <c r="G5" s="2" t="s">
        <v>23</v>
      </c>
      <c r="I5" s="3" t="s">
        <v>46</v>
      </c>
      <c r="J5">
        <f>((J4*1000)/(B2*D3))*D2*24*30/1000000</f>
        <v>10.506345882352942</v>
      </c>
      <c r="K5">
        <f>K4*F2*1000/1000000</f>
        <v>1.161</v>
      </c>
      <c r="L5" s="9" t="s">
        <v>28</v>
      </c>
      <c r="M5" s="9" t="s">
        <v>30</v>
      </c>
      <c r="N5" s="9" t="s">
        <v>31</v>
      </c>
      <c r="P5" s="9" t="s">
        <v>28</v>
      </c>
      <c r="Q5" s="9" t="s">
        <v>30</v>
      </c>
      <c r="R5" s="9" t="s">
        <v>31</v>
      </c>
    </row>
    <row r="6" spans="1:18">
      <c r="A6">
        <v>1</v>
      </c>
      <c r="B6">
        <v>1</v>
      </c>
      <c r="C6">
        <f>((B6*1000)/(B$2*D$3))</f>
        <v>294.11764705882354</v>
      </c>
      <c r="D6">
        <f>((B6*1000)/(B$2*E$3))</f>
        <v>58.823529411764703</v>
      </c>
      <c r="E6">
        <f>F$2*1000*A6</f>
        <v>150</v>
      </c>
      <c r="F6">
        <f>(C6*D$2*24*30+E6)/1000000</f>
        <v>2.1326470588235297E-2</v>
      </c>
      <c r="G6">
        <f>(D6*E$2*24*30+E6)/1000000</f>
        <v>8.6205882352941195E-3</v>
      </c>
      <c r="I6" s="2" t="s">
        <v>19</v>
      </c>
      <c r="J6" s="7">
        <f>J5+K5</f>
        <v>11.667345882352942</v>
      </c>
      <c r="L6">
        <v>0</v>
      </c>
      <c r="M6">
        <f>(((L$4-(L6*1000)*F$2))/(D$2*24*30))*D$3*B$2/1000</f>
        <v>0.56666666666666654</v>
      </c>
      <c r="N6">
        <f>(((L$4-(L6*1000)*F$2))/(E$2*24*30))*E$3*B$2/1000</f>
        <v>1.4166666666666663</v>
      </c>
      <c r="P6">
        <v>0</v>
      </c>
      <c r="Q6">
        <f>(((P$4-(P6*1000)*F$2))/(D$2*24*30))*B$2*D$3/1000</f>
        <v>0.23611111111111105</v>
      </c>
      <c r="R6">
        <f>(((P$4-(P6*1000)*F$2))/(E$2*24*30))*B$2*E$3/1000</f>
        <v>0.59027777777777757</v>
      </c>
    </row>
    <row r="7" spans="1:18">
      <c r="A7">
        <v>50</v>
      </c>
      <c r="B7">
        <v>50</v>
      </c>
      <c r="C7">
        <f t="shared" ref="C7:C10" si="0">((B7*1000)/(B$2*D$3))</f>
        <v>14705.882352941177</v>
      </c>
      <c r="D7">
        <f>((B7*1000)/(B$2*E$3))</f>
        <v>2941.1764705882351</v>
      </c>
      <c r="E7">
        <f t="shared" ref="E7:E70" si="1">F$2*1000*A7</f>
        <v>7500</v>
      </c>
      <c r="F7">
        <f t="shared" ref="F7:F70" si="2">(C7*D$2*24*30+E7)/1000000</f>
        <v>1.0663235294117648</v>
      </c>
      <c r="G7">
        <f t="shared" ref="G7:G70" si="3">(D7*E$2*24*30+E7)/1000000</f>
        <v>0.43102941176470588</v>
      </c>
      <c r="L7">
        <f>L6+5</f>
        <v>5</v>
      </c>
      <c r="M7">
        <f t="shared" ref="M7:M22" si="4">(((L$4-(L7*1000)*F$2))/(D$2*24*30))*D$3*B$2/1000</f>
        <v>0.53124999999999989</v>
      </c>
      <c r="N7">
        <f t="shared" ref="N7:N22" si="5">(((L$4-(L7*1000)*F$2))/(E$2*24*30))*E$3*B$2/1000</f>
        <v>1.3281249999999998</v>
      </c>
      <c r="P7">
        <f>P6+5</f>
        <v>5</v>
      </c>
      <c r="Q7">
        <f>(((P$4-(P7*1000)*F$2))/(D$2*24*30))*B$2*D$3/1000</f>
        <v>0.2006944444444444</v>
      </c>
      <c r="R7">
        <f t="shared" ref="R7:R13" si="6">(((P$4-(P7*1000)*F$2))/(E$2*24*30))*B$2*E$3/1000</f>
        <v>0.50173611111111094</v>
      </c>
    </row>
    <row r="8" spans="1:18">
      <c r="A8">
        <f>A7+50</f>
        <v>100</v>
      </c>
      <c r="B8">
        <f>B7+50</f>
        <v>100</v>
      </c>
      <c r="C8">
        <f t="shared" si="0"/>
        <v>29411.764705882353</v>
      </c>
      <c r="D8">
        <f t="shared" ref="D8:D71" si="7">((B8*1000)/(B$2*E$3))</f>
        <v>5882.3529411764703</v>
      </c>
      <c r="E8">
        <f t="shared" si="1"/>
        <v>15000</v>
      </c>
      <c r="F8">
        <f t="shared" si="2"/>
        <v>2.1326470588235296</v>
      </c>
      <c r="G8">
        <f t="shared" si="3"/>
        <v>0.86205882352941177</v>
      </c>
      <c r="I8" s="2" t="s">
        <v>18</v>
      </c>
      <c r="J8">
        <f>(($J$4*1000)/($B$2*$E$3))*$E$2*24*30/1000000</f>
        <v>4.2025383529411773</v>
      </c>
      <c r="L8">
        <f>L7+5</f>
        <v>10</v>
      </c>
      <c r="M8">
        <f t="shared" si="4"/>
        <v>0.49583333333333324</v>
      </c>
      <c r="N8">
        <f t="shared" si="5"/>
        <v>1.239583333333333</v>
      </c>
      <c r="P8">
        <f>P7+5</f>
        <v>10</v>
      </c>
      <c r="Q8">
        <f t="shared" ref="Q8:Q13" si="8">(((P$4-(P8*1000)*F$2))/(D$2*24*30))*B$2*D$3/1000</f>
        <v>0.16527777777777775</v>
      </c>
      <c r="R8">
        <f t="shared" si="6"/>
        <v>0.41319444444444436</v>
      </c>
    </row>
    <row r="9" spans="1:18">
      <c r="A9">
        <f t="shared" ref="A9:A72" si="9">A8+50</f>
        <v>150</v>
      </c>
      <c r="B9">
        <f t="shared" ref="B9:B72" si="10">B8+50</f>
        <v>150</v>
      </c>
      <c r="C9">
        <f t="shared" si="0"/>
        <v>44117.647058823532</v>
      </c>
      <c r="D9">
        <f t="shared" si="7"/>
        <v>8823.5294117647063</v>
      </c>
      <c r="E9">
        <f t="shared" si="1"/>
        <v>22500</v>
      </c>
      <c r="F9">
        <f t="shared" si="2"/>
        <v>3.1989705882352943</v>
      </c>
      <c r="G9">
        <f t="shared" si="3"/>
        <v>1.2930882352941178</v>
      </c>
      <c r="I9" s="2" t="s">
        <v>20</v>
      </c>
      <c r="J9" s="7">
        <f>J8+K5</f>
        <v>5.3635383529411769</v>
      </c>
      <c r="L9">
        <f t="shared" ref="L9:L22" si="11">L8+5</f>
        <v>15</v>
      </c>
      <c r="M9">
        <f t="shared" si="4"/>
        <v>0.46041666666666653</v>
      </c>
      <c r="N9">
        <f t="shared" si="5"/>
        <v>1.1510416666666663</v>
      </c>
      <c r="P9">
        <f t="shared" ref="P9:P12" si="12">P8+5</f>
        <v>15</v>
      </c>
      <c r="Q9">
        <f t="shared" si="8"/>
        <v>0.12986111111111109</v>
      </c>
      <c r="R9">
        <f t="shared" si="6"/>
        <v>0.32465277777777773</v>
      </c>
    </row>
    <row r="10" spans="1:18">
      <c r="A10">
        <f t="shared" si="9"/>
        <v>200</v>
      </c>
      <c r="B10">
        <f t="shared" si="10"/>
        <v>200</v>
      </c>
      <c r="C10">
        <f t="shared" si="0"/>
        <v>58823.529411764706</v>
      </c>
      <c r="D10">
        <f t="shared" si="7"/>
        <v>11764.705882352941</v>
      </c>
      <c r="E10">
        <f t="shared" si="1"/>
        <v>30000</v>
      </c>
      <c r="F10">
        <f t="shared" si="2"/>
        <v>4.2652941176470591</v>
      </c>
      <c r="G10">
        <f t="shared" si="3"/>
        <v>1.7241176470588235</v>
      </c>
      <c r="L10">
        <f t="shared" si="11"/>
        <v>20</v>
      </c>
      <c r="M10">
        <f t="shared" si="4"/>
        <v>0.42499999999999988</v>
      </c>
      <c r="N10">
        <f t="shared" si="5"/>
        <v>1.0624999999999998</v>
      </c>
      <c r="P10">
        <f t="shared" si="12"/>
        <v>20</v>
      </c>
      <c r="Q10">
        <f t="shared" si="8"/>
        <v>9.4444444444444414E-2</v>
      </c>
      <c r="R10">
        <f t="shared" si="6"/>
        <v>0.23611111111111102</v>
      </c>
    </row>
    <row r="11" spans="1:18">
      <c r="A11">
        <f t="shared" si="9"/>
        <v>250</v>
      </c>
      <c r="B11">
        <f t="shared" si="10"/>
        <v>250</v>
      </c>
      <c r="C11">
        <f>((B11*1000)/(B$2*D$3))</f>
        <v>73529.411764705888</v>
      </c>
      <c r="D11">
        <f t="shared" si="7"/>
        <v>14705.882352941177</v>
      </c>
      <c r="E11">
        <f t="shared" si="1"/>
        <v>37500</v>
      </c>
      <c r="F11">
        <f t="shared" si="2"/>
        <v>5.3316176470588248</v>
      </c>
      <c r="G11">
        <f t="shared" si="3"/>
        <v>2.1551470588235295</v>
      </c>
      <c r="L11">
        <f t="shared" si="11"/>
        <v>25</v>
      </c>
      <c r="M11">
        <f t="shared" si="4"/>
        <v>0.38958333333333328</v>
      </c>
      <c r="N11">
        <f t="shared" si="5"/>
        <v>0.97395833333333304</v>
      </c>
      <c r="P11">
        <f t="shared" si="12"/>
        <v>25</v>
      </c>
      <c r="Q11">
        <f t="shared" si="8"/>
        <v>5.9027777777777762E-2</v>
      </c>
      <c r="R11">
        <f>(((P$4-(P11*1000)*F$2))/(E$2*24*30))*B$2*E$3/1000</f>
        <v>0.14756944444444439</v>
      </c>
    </row>
    <row r="12" spans="1:18">
      <c r="A12">
        <f t="shared" si="9"/>
        <v>300</v>
      </c>
      <c r="B12">
        <f t="shared" si="10"/>
        <v>300</v>
      </c>
      <c r="C12">
        <f t="shared" ref="C12:C75" si="13">((B12*1000)/(B$2*D$3))</f>
        <v>88235.294117647063</v>
      </c>
      <c r="D12">
        <f t="shared" si="7"/>
        <v>17647.058823529413</v>
      </c>
      <c r="E12">
        <f t="shared" si="1"/>
        <v>45000</v>
      </c>
      <c r="F12">
        <f t="shared" si="2"/>
        <v>6.3979411764705887</v>
      </c>
      <c r="G12">
        <f t="shared" si="3"/>
        <v>2.5861764705882355</v>
      </c>
      <c r="J12" s="6" t="s">
        <v>39</v>
      </c>
      <c r="L12">
        <f t="shared" si="11"/>
        <v>30</v>
      </c>
      <c r="M12">
        <f t="shared" si="4"/>
        <v>0.35416666666666657</v>
      </c>
      <c r="N12">
        <f t="shared" si="5"/>
        <v>0.88541666666666652</v>
      </c>
      <c r="P12">
        <f t="shared" si="12"/>
        <v>30</v>
      </c>
      <c r="Q12">
        <f t="shared" si="8"/>
        <v>2.3611111111111104E-2</v>
      </c>
      <c r="R12">
        <f t="shared" si="6"/>
        <v>5.9027777777777755E-2</v>
      </c>
    </row>
    <row r="13" spans="1:18">
      <c r="A13">
        <f t="shared" si="9"/>
        <v>350</v>
      </c>
      <c r="B13">
        <f t="shared" si="10"/>
        <v>350</v>
      </c>
      <c r="C13">
        <f t="shared" si="13"/>
        <v>102941.17647058824</v>
      </c>
      <c r="D13">
        <f t="shared" si="7"/>
        <v>20588.235294117647</v>
      </c>
      <c r="E13">
        <f t="shared" si="1"/>
        <v>52500</v>
      </c>
      <c r="F13">
        <f t="shared" si="2"/>
        <v>7.4642647058823535</v>
      </c>
      <c r="G13">
        <f t="shared" si="3"/>
        <v>3.0172058823529411</v>
      </c>
      <c r="J13" s="8" t="s">
        <v>38</v>
      </c>
      <c r="K13" s="8" t="s">
        <v>28</v>
      </c>
      <c r="L13">
        <f t="shared" si="11"/>
        <v>35</v>
      </c>
      <c r="M13">
        <f t="shared" si="4"/>
        <v>0.31874999999999992</v>
      </c>
      <c r="N13">
        <f t="shared" si="5"/>
        <v>0.79687499999999989</v>
      </c>
      <c r="P13">
        <v>34</v>
      </c>
      <c r="Q13">
        <f t="shared" si="8"/>
        <v>-4.7222222222222214E-3</v>
      </c>
      <c r="R13">
        <f t="shared" si="6"/>
        <v>-1.1805555555555554E-2</v>
      </c>
    </row>
    <row r="14" spans="1:18">
      <c r="A14">
        <f t="shared" si="9"/>
        <v>400</v>
      </c>
      <c r="B14">
        <f t="shared" si="10"/>
        <v>400</v>
      </c>
      <c r="C14">
        <f t="shared" si="13"/>
        <v>117647.05882352941</v>
      </c>
      <c r="D14">
        <f t="shared" si="7"/>
        <v>23529.411764705881</v>
      </c>
      <c r="E14">
        <f t="shared" si="1"/>
        <v>60000</v>
      </c>
      <c r="F14">
        <f t="shared" si="2"/>
        <v>8.5305882352941182</v>
      </c>
      <c r="G14">
        <f t="shared" si="3"/>
        <v>3.4482352941176471</v>
      </c>
      <c r="J14">
        <v>2.9</v>
      </c>
      <c r="K14">
        <v>108</v>
      </c>
      <c r="L14">
        <f t="shared" si="11"/>
        <v>40</v>
      </c>
      <c r="M14">
        <f t="shared" si="4"/>
        <v>0.28333333333333327</v>
      </c>
      <c r="N14">
        <f t="shared" si="5"/>
        <v>0.70833333333333315</v>
      </c>
    </row>
    <row r="15" spans="1:18">
      <c r="A15">
        <f t="shared" si="9"/>
        <v>450</v>
      </c>
      <c r="B15">
        <f t="shared" si="10"/>
        <v>450</v>
      </c>
      <c r="C15">
        <f t="shared" si="13"/>
        <v>132352.9411764706</v>
      </c>
      <c r="D15">
        <f t="shared" si="7"/>
        <v>26470.588235294119</v>
      </c>
      <c r="E15">
        <f t="shared" si="1"/>
        <v>67500</v>
      </c>
      <c r="F15">
        <f t="shared" si="2"/>
        <v>9.596911764705883</v>
      </c>
      <c r="G15">
        <f t="shared" si="3"/>
        <v>3.8792647058823531</v>
      </c>
      <c r="I15" s="3" t="s">
        <v>46</v>
      </c>
      <c r="J15">
        <f>((J14*1000)/(D3*B2))*D2*24*30/1000000</f>
        <v>6.1411764705882367E-2</v>
      </c>
      <c r="K15">
        <f>K14*1000*F2/1000000</f>
        <v>1.6199999999999999E-2</v>
      </c>
      <c r="L15">
        <f t="shared" si="11"/>
        <v>45</v>
      </c>
      <c r="M15">
        <f t="shared" si="4"/>
        <v>0.24791666666666662</v>
      </c>
      <c r="N15">
        <f t="shared" si="5"/>
        <v>0.61979166666666652</v>
      </c>
    </row>
    <row r="16" spans="1:18">
      <c r="A16">
        <f t="shared" si="9"/>
        <v>500</v>
      </c>
      <c r="B16">
        <f t="shared" si="10"/>
        <v>500</v>
      </c>
      <c r="C16">
        <f t="shared" si="13"/>
        <v>147058.82352941178</v>
      </c>
      <c r="D16">
        <f t="shared" si="7"/>
        <v>29411.764705882353</v>
      </c>
      <c r="E16">
        <f t="shared" si="1"/>
        <v>75000</v>
      </c>
      <c r="F16">
        <f t="shared" si="2"/>
        <v>10.66323529411765</v>
      </c>
      <c r="G16">
        <f t="shared" si="3"/>
        <v>4.3102941176470591</v>
      </c>
      <c r="I16" s="2" t="s">
        <v>19</v>
      </c>
      <c r="J16" s="7">
        <f>J15+K15</f>
        <v>7.7611764705882366E-2</v>
      </c>
      <c r="L16">
        <f t="shared" si="11"/>
        <v>50</v>
      </c>
      <c r="M16">
        <f t="shared" si="4"/>
        <v>0.21249999999999994</v>
      </c>
      <c r="N16">
        <f t="shared" si="5"/>
        <v>0.53124999999999989</v>
      </c>
    </row>
    <row r="17" spans="1:14">
      <c r="A17">
        <f t="shared" si="9"/>
        <v>550</v>
      </c>
      <c r="B17">
        <f t="shared" si="10"/>
        <v>550</v>
      </c>
      <c r="C17">
        <f t="shared" si="13"/>
        <v>161764.70588235295</v>
      </c>
      <c r="D17">
        <f t="shared" si="7"/>
        <v>32352.941176470587</v>
      </c>
      <c r="E17">
        <f t="shared" si="1"/>
        <v>82500</v>
      </c>
      <c r="F17">
        <f t="shared" si="2"/>
        <v>11.729558823529413</v>
      </c>
      <c r="G17">
        <f t="shared" si="3"/>
        <v>4.7413235294117646</v>
      </c>
      <c r="L17">
        <f t="shared" si="11"/>
        <v>55</v>
      </c>
      <c r="M17">
        <f t="shared" si="4"/>
        <v>0.17708333333333329</v>
      </c>
      <c r="N17">
        <f t="shared" si="5"/>
        <v>0.44270833333333326</v>
      </c>
    </row>
    <row r="18" spans="1:14">
      <c r="A18">
        <f t="shared" si="9"/>
        <v>600</v>
      </c>
      <c r="B18">
        <f t="shared" si="10"/>
        <v>600</v>
      </c>
      <c r="C18">
        <f t="shared" si="13"/>
        <v>176470.58823529413</v>
      </c>
      <c r="D18">
        <f t="shared" si="7"/>
        <v>35294.117647058825</v>
      </c>
      <c r="E18">
        <f t="shared" si="1"/>
        <v>90000</v>
      </c>
      <c r="F18">
        <f t="shared" si="2"/>
        <v>12.795882352941177</v>
      </c>
      <c r="G18">
        <f t="shared" si="3"/>
        <v>5.172352941176471</v>
      </c>
      <c r="I18" s="2" t="s">
        <v>18</v>
      </c>
      <c r="J18">
        <f>((J14*1000)/($B$2*$E$3))*$E$2*24*30/1000000</f>
        <v>2.456470588235294E-2</v>
      </c>
      <c r="L18">
        <f t="shared" si="11"/>
        <v>60</v>
      </c>
      <c r="M18">
        <f t="shared" si="4"/>
        <v>0.14166666666666664</v>
      </c>
      <c r="N18">
        <f t="shared" si="5"/>
        <v>0.35416666666666657</v>
      </c>
    </row>
    <row r="19" spans="1:14">
      <c r="A19">
        <f t="shared" si="9"/>
        <v>650</v>
      </c>
      <c r="B19">
        <f t="shared" si="10"/>
        <v>650</v>
      </c>
      <c r="C19">
        <f t="shared" si="13"/>
        <v>191176.4705882353</v>
      </c>
      <c r="D19">
        <f t="shared" si="7"/>
        <v>38235.294117647056</v>
      </c>
      <c r="E19">
        <f t="shared" si="1"/>
        <v>97500</v>
      </c>
      <c r="F19">
        <f t="shared" si="2"/>
        <v>13.862205882352942</v>
      </c>
      <c r="G19">
        <f t="shared" si="3"/>
        <v>5.6033823529411757</v>
      </c>
      <c r="I19" s="2" t="s">
        <v>20</v>
      </c>
      <c r="J19" s="7">
        <f>J18+K15</f>
        <v>4.0764705882352939E-2</v>
      </c>
      <c r="L19">
        <f t="shared" si="11"/>
        <v>65</v>
      </c>
      <c r="M19">
        <f t="shared" si="4"/>
        <v>0.10624999999999997</v>
      </c>
      <c r="N19">
        <f t="shared" si="5"/>
        <v>0.26562499999999994</v>
      </c>
    </row>
    <row r="20" spans="1:14">
      <c r="A20">
        <f t="shared" si="9"/>
        <v>700</v>
      </c>
      <c r="B20">
        <f t="shared" si="10"/>
        <v>700</v>
      </c>
      <c r="C20">
        <f t="shared" si="13"/>
        <v>205882.35294117648</v>
      </c>
      <c r="D20">
        <f t="shared" si="7"/>
        <v>41176.470588235294</v>
      </c>
      <c r="E20">
        <f t="shared" si="1"/>
        <v>105000</v>
      </c>
      <c r="F20">
        <f t="shared" si="2"/>
        <v>14.928529411764707</v>
      </c>
      <c r="G20">
        <f t="shared" si="3"/>
        <v>6.0344117647058821</v>
      </c>
      <c r="L20">
        <f t="shared" si="11"/>
        <v>70</v>
      </c>
      <c r="M20">
        <f t="shared" si="4"/>
        <v>7.0833333333333318E-2</v>
      </c>
      <c r="N20">
        <f t="shared" si="5"/>
        <v>0.17708333333333329</v>
      </c>
    </row>
    <row r="21" spans="1:14">
      <c r="A21">
        <f>A20+50</f>
        <v>750</v>
      </c>
      <c r="B21">
        <f t="shared" si="10"/>
        <v>750</v>
      </c>
      <c r="C21">
        <f t="shared" si="13"/>
        <v>220588.23529411765</v>
      </c>
      <c r="D21">
        <f t="shared" si="7"/>
        <v>44117.647058823532</v>
      </c>
      <c r="E21">
        <f t="shared" si="1"/>
        <v>112500</v>
      </c>
      <c r="F21">
        <f t="shared" si="2"/>
        <v>15.994852941176472</v>
      </c>
      <c r="G21">
        <f t="shared" si="3"/>
        <v>6.4654411764705886</v>
      </c>
      <c r="L21">
        <f t="shared" si="11"/>
        <v>75</v>
      </c>
      <c r="M21">
        <f t="shared" si="4"/>
        <v>3.5416666666666659E-2</v>
      </c>
      <c r="N21">
        <f t="shared" si="5"/>
        <v>8.8541666666666644E-2</v>
      </c>
    </row>
    <row r="22" spans="1:14">
      <c r="A22">
        <f t="shared" si="9"/>
        <v>800</v>
      </c>
      <c r="B22">
        <f t="shared" si="10"/>
        <v>800</v>
      </c>
      <c r="C22">
        <f t="shared" si="13"/>
        <v>235294.11764705883</v>
      </c>
      <c r="D22">
        <f t="shared" si="7"/>
        <v>47058.823529411762</v>
      </c>
      <c r="E22">
        <f t="shared" si="1"/>
        <v>120000</v>
      </c>
      <c r="F22">
        <f t="shared" si="2"/>
        <v>17.061176470588236</v>
      </c>
      <c r="G22">
        <f t="shared" si="3"/>
        <v>6.8964705882352941</v>
      </c>
      <c r="L22">
        <f t="shared" si="11"/>
        <v>80</v>
      </c>
      <c r="M22">
        <f t="shared" si="4"/>
        <v>0</v>
      </c>
      <c r="N22">
        <f t="shared" si="5"/>
        <v>0</v>
      </c>
    </row>
    <row r="23" spans="1:14">
      <c r="A23">
        <f t="shared" si="9"/>
        <v>850</v>
      </c>
      <c r="B23">
        <f t="shared" si="10"/>
        <v>850</v>
      </c>
      <c r="C23">
        <f t="shared" si="13"/>
        <v>250000</v>
      </c>
      <c r="D23">
        <f t="shared" si="7"/>
        <v>50000</v>
      </c>
      <c r="E23">
        <f t="shared" si="1"/>
        <v>127500</v>
      </c>
      <c r="F23">
        <f t="shared" si="2"/>
        <v>18.127500000000001</v>
      </c>
      <c r="G23">
        <f t="shared" si="3"/>
        <v>7.3274999999999997</v>
      </c>
    </row>
    <row r="24" spans="1:14">
      <c r="A24">
        <f>A23+50</f>
        <v>900</v>
      </c>
      <c r="B24">
        <f t="shared" si="10"/>
        <v>900</v>
      </c>
      <c r="C24">
        <f t="shared" si="13"/>
        <v>264705.8823529412</v>
      </c>
      <c r="D24">
        <f t="shared" si="7"/>
        <v>52941.176470588238</v>
      </c>
      <c r="E24">
        <f t="shared" si="1"/>
        <v>135000</v>
      </c>
      <c r="F24">
        <f t="shared" si="2"/>
        <v>19.193823529411766</v>
      </c>
      <c r="G24">
        <f t="shared" si="3"/>
        <v>7.7585294117647061</v>
      </c>
    </row>
    <row r="25" spans="1:14">
      <c r="A25">
        <f t="shared" si="9"/>
        <v>950</v>
      </c>
      <c r="B25">
        <f t="shared" si="10"/>
        <v>950</v>
      </c>
      <c r="C25">
        <f t="shared" si="13"/>
        <v>279411.76470588235</v>
      </c>
      <c r="D25">
        <f t="shared" si="7"/>
        <v>55882.352941176468</v>
      </c>
      <c r="E25">
        <f t="shared" si="1"/>
        <v>142500</v>
      </c>
      <c r="F25">
        <f t="shared" si="2"/>
        <v>20.260147058823531</v>
      </c>
      <c r="G25">
        <f t="shared" si="3"/>
        <v>8.1895588235294117</v>
      </c>
    </row>
    <row r="26" spans="1:14">
      <c r="A26">
        <f t="shared" si="9"/>
        <v>1000</v>
      </c>
      <c r="B26">
        <f t="shared" si="10"/>
        <v>1000</v>
      </c>
      <c r="C26">
        <f t="shared" si="13"/>
        <v>294117.64705882355</v>
      </c>
      <c r="D26">
        <f t="shared" si="7"/>
        <v>58823.529411764706</v>
      </c>
      <c r="E26">
        <f t="shared" si="1"/>
        <v>150000</v>
      </c>
      <c r="F26">
        <f t="shared" si="2"/>
        <v>21.326470588235299</v>
      </c>
      <c r="G26">
        <f t="shared" si="3"/>
        <v>8.6205882352941181</v>
      </c>
    </row>
    <row r="27" spans="1:14">
      <c r="A27">
        <f t="shared" si="9"/>
        <v>1050</v>
      </c>
      <c r="B27">
        <f t="shared" si="10"/>
        <v>1050</v>
      </c>
      <c r="C27">
        <f t="shared" si="13"/>
        <v>308823.5294117647</v>
      </c>
      <c r="D27">
        <f t="shared" si="7"/>
        <v>61764.705882352944</v>
      </c>
      <c r="E27">
        <f t="shared" si="1"/>
        <v>157500</v>
      </c>
      <c r="F27">
        <f t="shared" si="2"/>
        <v>22.39279411764706</v>
      </c>
      <c r="G27">
        <f t="shared" si="3"/>
        <v>9.0516176470588245</v>
      </c>
    </row>
    <row r="28" spans="1:14">
      <c r="A28">
        <f t="shared" si="9"/>
        <v>1100</v>
      </c>
      <c r="B28">
        <f t="shared" si="10"/>
        <v>1100</v>
      </c>
      <c r="C28">
        <f t="shared" si="13"/>
        <v>323529.4117647059</v>
      </c>
      <c r="D28">
        <f t="shared" si="7"/>
        <v>64705.882352941175</v>
      </c>
      <c r="E28">
        <f t="shared" si="1"/>
        <v>165000</v>
      </c>
      <c r="F28">
        <f t="shared" si="2"/>
        <v>23.459117647058825</v>
      </c>
      <c r="G28">
        <f t="shared" si="3"/>
        <v>9.4826470588235292</v>
      </c>
    </row>
    <row r="29" spans="1:14">
      <c r="A29">
        <f t="shared" si="9"/>
        <v>1150</v>
      </c>
      <c r="B29">
        <f t="shared" si="10"/>
        <v>1150</v>
      </c>
      <c r="C29">
        <f t="shared" si="13"/>
        <v>338235.29411764705</v>
      </c>
      <c r="D29">
        <f t="shared" si="7"/>
        <v>67647.058823529413</v>
      </c>
      <c r="E29">
        <f t="shared" si="1"/>
        <v>172500</v>
      </c>
      <c r="F29">
        <f t="shared" si="2"/>
        <v>24.52544117647059</v>
      </c>
      <c r="G29">
        <f t="shared" si="3"/>
        <v>9.9136764705882374</v>
      </c>
    </row>
    <row r="30" spans="1:14">
      <c r="A30">
        <f t="shared" si="9"/>
        <v>1200</v>
      </c>
      <c r="B30">
        <f t="shared" si="10"/>
        <v>1200</v>
      </c>
      <c r="C30">
        <f t="shared" si="13"/>
        <v>352941.17647058825</v>
      </c>
      <c r="D30">
        <f t="shared" si="7"/>
        <v>70588.23529411765</v>
      </c>
      <c r="E30">
        <f t="shared" si="1"/>
        <v>180000</v>
      </c>
      <c r="F30">
        <f t="shared" si="2"/>
        <v>25.591764705882355</v>
      </c>
      <c r="G30">
        <f t="shared" si="3"/>
        <v>10.344705882352942</v>
      </c>
    </row>
    <row r="31" spans="1:14">
      <c r="A31">
        <f t="shared" si="9"/>
        <v>1250</v>
      </c>
      <c r="B31">
        <f t="shared" si="10"/>
        <v>1250</v>
      </c>
      <c r="C31">
        <f t="shared" si="13"/>
        <v>367647.0588235294</v>
      </c>
      <c r="D31">
        <f t="shared" si="7"/>
        <v>73529.411764705888</v>
      </c>
      <c r="E31">
        <f t="shared" si="1"/>
        <v>187500</v>
      </c>
      <c r="F31">
        <f t="shared" si="2"/>
        <v>26.65808823529412</v>
      </c>
      <c r="G31">
        <f t="shared" si="3"/>
        <v>10.77573529411765</v>
      </c>
    </row>
    <row r="32" spans="1:14">
      <c r="A32">
        <f t="shared" si="9"/>
        <v>1300</v>
      </c>
      <c r="B32">
        <f t="shared" si="10"/>
        <v>1300</v>
      </c>
      <c r="C32">
        <f t="shared" si="13"/>
        <v>382352.9411764706</v>
      </c>
      <c r="D32">
        <f t="shared" si="7"/>
        <v>76470.588235294112</v>
      </c>
      <c r="E32">
        <f t="shared" si="1"/>
        <v>195000</v>
      </c>
      <c r="F32">
        <f t="shared" si="2"/>
        <v>27.724411764705884</v>
      </c>
      <c r="G32">
        <f t="shared" si="3"/>
        <v>11.206764705882351</v>
      </c>
    </row>
    <row r="33" spans="1:7">
      <c r="A33">
        <f t="shared" si="9"/>
        <v>1350</v>
      </c>
      <c r="B33">
        <f t="shared" si="10"/>
        <v>1350</v>
      </c>
      <c r="C33">
        <f t="shared" si="13"/>
        <v>397058.82352941175</v>
      </c>
      <c r="D33">
        <f t="shared" si="7"/>
        <v>79411.76470588235</v>
      </c>
      <c r="E33">
        <f t="shared" si="1"/>
        <v>202500</v>
      </c>
      <c r="F33">
        <f t="shared" si="2"/>
        <v>28.790735294117646</v>
      </c>
      <c r="G33">
        <f t="shared" si="3"/>
        <v>11.63779411764706</v>
      </c>
    </row>
    <row r="34" spans="1:7">
      <c r="A34">
        <f t="shared" si="9"/>
        <v>1400</v>
      </c>
      <c r="B34">
        <f t="shared" si="10"/>
        <v>1400</v>
      </c>
      <c r="C34">
        <f t="shared" si="13"/>
        <v>411764.70588235295</v>
      </c>
      <c r="D34">
        <f t="shared" si="7"/>
        <v>82352.941176470587</v>
      </c>
      <c r="E34">
        <f t="shared" si="1"/>
        <v>210000</v>
      </c>
      <c r="F34">
        <f t="shared" si="2"/>
        <v>29.857058823529414</v>
      </c>
      <c r="G34">
        <f t="shared" si="3"/>
        <v>12.068823529411764</v>
      </c>
    </row>
    <row r="35" spans="1:7">
      <c r="A35">
        <f t="shared" si="9"/>
        <v>1450</v>
      </c>
      <c r="B35">
        <f t="shared" si="10"/>
        <v>1450</v>
      </c>
      <c r="C35">
        <f t="shared" si="13"/>
        <v>426470.58823529416</v>
      </c>
      <c r="D35">
        <f t="shared" si="7"/>
        <v>85294.117647058825</v>
      </c>
      <c r="E35">
        <f t="shared" si="1"/>
        <v>217500</v>
      </c>
      <c r="F35">
        <f t="shared" si="2"/>
        <v>30.923382352941182</v>
      </c>
      <c r="G35">
        <f t="shared" si="3"/>
        <v>12.499852941176472</v>
      </c>
    </row>
    <row r="36" spans="1:7">
      <c r="A36">
        <f t="shared" si="9"/>
        <v>1500</v>
      </c>
      <c r="B36">
        <f t="shared" si="10"/>
        <v>1500</v>
      </c>
      <c r="C36">
        <f t="shared" si="13"/>
        <v>441176.4705882353</v>
      </c>
      <c r="D36">
        <f t="shared" si="7"/>
        <v>88235.294117647063</v>
      </c>
      <c r="E36">
        <f t="shared" si="1"/>
        <v>225000</v>
      </c>
      <c r="F36">
        <f t="shared" si="2"/>
        <v>31.989705882352943</v>
      </c>
      <c r="G36">
        <f t="shared" si="3"/>
        <v>12.930882352941177</v>
      </c>
    </row>
    <row r="37" spans="1:7">
      <c r="A37">
        <f t="shared" si="9"/>
        <v>1550</v>
      </c>
      <c r="B37">
        <f t="shared" si="10"/>
        <v>1550</v>
      </c>
      <c r="C37">
        <f t="shared" si="13"/>
        <v>455882.3529411765</v>
      </c>
      <c r="D37">
        <f t="shared" si="7"/>
        <v>91176.470588235301</v>
      </c>
      <c r="E37">
        <f t="shared" si="1"/>
        <v>232500</v>
      </c>
      <c r="F37">
        <f t="shared" si="2"/>
        <v>33.056029411764705</v>
      </c>
      <c r="G37">
        <f t="shared" si="3"/>
        <v>13.361911764705882</v>
      </c>
    </row>
    <row r="38" spans="1:7">
      <c r="A38">
        <f t="shared" si="9"/>
        <v>1600</v>
      </c>
      <c r="B38">
        <f t="shared" si="10"/>
        <v>1600</v>
      </c>
      <c r="C38">
        <f t="shared" si="13"/>
        <v>470588.23529411765</v>
      </c>
      <c r="D38">
        <f t="shared" si="7"/>
        <v>94117.647058823524</v>
      </c>
      <c r="E38">
        <f t="shared" si="1"/>
        <v>240000</v>
      </c>
      <c r="F38">
        <f t="shared" si="2"/>
        <v>34.122352941176473</v>
      </c>
      <c r="G38">
        <f t="shared" si="3"/>
        <v>13.792941176470588</v>
      </c>
    </row>
    <row r="39" spans="1:7">
      <c r="A39">
        <f t="shared" si="9"/>
        <v>1650</v>
      </c>
      <c r="B39">
        <f t="shared" si="10"/>
        <v>1650</v>
      </c>
      <c r="C39">
        <f t="shared" si="13"/>
        <v>485294.11764705885</v>
      </c>
      <c r="D39">
        <f t="shared" si="7"/>
        <v>97058.823529411762</v>
      </c>
      <c r="E39">
        <f t="shared" si="1"/>
        <v>247500</v>
      </c>
      <c r="F39">
        <f t="shared" si="2"/>
        <v>35.188676470588234</v>
      </c>
      <c r="G39">
        <f t="shared" si="3"/>
        <v>14.223970588235295</v>
      </c>
    </row>
    <row r="40" spans="1:7">
      <c r="A40">
        <f t="shared" si="9"/>
        <v>1700</v>
      </c>
      <c r="B40">
        <f t="shared" si="10"/>
        <v>1700</v>
      </c>
      <c r="C40">
        <f t="shared" si="13"/>
        <v>500000</v>
      </c>
      <c r="D40">
        <f t="shared" si="7"/>
        <v>100000</v>
      </c>
      <c r="E40">
        <f t="shared" si="1"/>
        <v>255000</v>
      </c>
      <c r="F40">
        <f t="shared" si="2"/>
        <v>36.255000000000003</v>
      </c>
      <c r="G40">
        <f t="shared" si="3"/>
        <v>14.654999999999999</v>
      </c>
    </row>
    <row r="41" spans="1:7">
      <c r="A41">
        <f t="shared" si="9"/>
        <v>1750</v>
      </c>
      <c r="B41">
        <f t="shared" si="10"/>
        <v>1750</v>
      </c>
      <c r="C41">
        <f t="shared" si="13"/>
        <v>514705.8823529412</v>
      </c>
      <c r="D41">
        <f t="shared" si="7"/>
        <v>102941.17647058824</v>
      </c>
      <c r="E41">
        <f t="shared" si="1"/>
        <v>262500</v>
      </c>
      <c r="F41">
        <f t="shared" si="2"/>
        <v>37.321323529411771</v>
      </c>
      <c r="G41">
        <f t="shared" si="3"/>
        <v>15.086029411764708</v>
      </c>
    </row>
    <row r="42" spans="1:7">
      <c r="A42">
        <f t="shared" si="9"/>
        <v>1800</v>
      </c>
      <c r="B42">
        <f t="shared" si="10"/>
        <v>1800</v>
      </c>
      <c r="C42">
        <f t="shared" si="13"/>
        <v>529411.76470588241</v>
      </c>
      <c r="D42">
        <f t="shared" si="7"/>
        <v>105882.35294117648</v>
      </c>
      <c r="E42">
        <f t="shared" si="1"/>
        <v>270000</v>
      </c>
      <c r="F42">
        <f t="shared" si="2"/>
        <v>38.387647058823532</v>
      </c>
      <c r="G42">
        <f t="shared" si="3"/>
        <v>15.517058823529412</v>
      </c>
    </row>
    <row r="43" spans="1:7">
      <c r="A43">
        <f t="shared" si="9"/>
        <v>1850</v>
      </c>
      <c r="B43">
        <f t="shared" si="10"/>
        <v>1850</v>
      </c>
      <c r="C43">
        <f t="shared" si="13"/>
        <v>544117.6470588235</v>
      </c>
      <c r="D43">
        <f t="shared" si="7"/>
        <v>108823.5294117647</v>
      </c>
      <c r="E43">
        <f t="shared" si="1"/>
        <v>277500</v>
      </c>
      <c r="F43">
        <f t="shared" si="2"/>
        <v>39.453970588235286</v>
      </c>
      <c r="G43">
        <f t="shared" si="3"/>
        <v>15.948088235294119</v>
      </c>
    </row>
    <row r="44" spans="1:7">
      <c r="A44">
        <f t="shared" si="9"/>
        <v>1900</v>
      </c>
      <c r="B44">
        <f t="shared" si="10"/>
        <v>1900</v>
      </c>
      <c r="C44">
        <f t="shared" si="13"/>
        <v>558823.5294117647</v>
      </c>
      <c r="D44">
        <f t="shared" si="7"/>
        <v>111764.70588235294</v>
      </c>
      <c r="E44">
        <f t="shared" si="1"/>
        <v>285000</v>
      </c>
      <c r="F44">
        <f t="shared" si="2"/>
        <v>40.520294117647062</v>
      </c>
      <c r="G44">
        <f t="shared" si="3"/>
        <v>16.379117647058823</v>
      </c>
    </row>
    <row r="45" spans="1:7">
      <c r="A45">
        <f t="shared" si="9"/>
        <v>1950</v>
      </c>
      <c r="B45">
        <f t="shared" si="10"/>
        <v>1950</v>
      </c>
      <c r="C45">
        <f t="shared" si="13"/>
        <v>573529.4117647059</v>
      </c>
      <c r="D45">
        <f t="shared" si="7"/>
        <v>114705.88235294117</v>
      </c>
      <c r="E45">
        <f t="shared" si="1"/>
        <v>292500</v>
      </c>
      <c r="F45">
        <f t="shared" si="2"/>
        <v>41.58661764705883</v>
      </c>
      <c r="G45">
        <f t="shared" si="3"/>
        <v>16.810147058823535</v>
      </c>
    </row>
    <row r="46" spans="1:7">
      <c r="A46">
        <f t="shared" si="9"/>
        <v>2000</v>
      </c>
      <c r="B46">
        <f t="shared" si="10"/>
        <v>2000</v>
      </c>
      <c r="C46">
        <f t="shared" si="13"/>
        <v>588235.29411764711</v>
      </c>
      <c r="D46">
        <f t="shared" si="7"/>
        <v>117647.05882352941</v>
      </c>
      <c r="E46">
        <f t="shared" si="1"/>
        <v>300000</v>
      </c>
      <c r="F46">
        <f t="shared" si="2"/>
        <v>42.652941176470598</v>
      </c>
      <c r="G46">
        <f t="shared" si="3"/>
        <v>17.241176470588236</v>
      </c>
    </row>
    <row r="47" spans="1:7">
      <c r="A47">
        <f t="shared" si="9"/>
        <v>2050</v>
      </c>
      <c r="B47">
        <f t="shared" si="10"/>
        <v>2050</v>
      </c>
      <c r="C47">
        <f t="shared" si="13"/>
        <v>602941.17647058819</v>
      </c>
      <c r="D47">
        <f t="shared" si="7"/>
        <v>120588.23529411765</v>
      </c>
      <c r="E47">
        <f t="shared" si="1"/>
        <v>307500</v>
      </c>
      <c r="F47">
        <f t="shared" si="2"/>
        <v>43.719264705882352</v>
      </c>
      <c r="G47">
        <f t="shared" si="3"/>
        <v>17.672205882352944</v>
      </c>
    </row>
    <row r="48" spans="1:7">
      <c r="A48">
        <f t="shared" si="9"/>
        <v>2100</v>
      </c>
      <c r="B48">
        <f t="shared" si="10"/>
        <v>2100</v>
      </c>
      <c r="C48">
        <f t="shared" si="13"/>
        <v>617647.0588235294</v>
      </c>
      <c r="D48">
        <f t="shared" si="7"/>
        <v>123529.41176470589</v>
      </c>
      <c r="E48">
        <f t="shared" si="1"/>
        <v>315000</v>
      </c>
      <c r="F48">
        <f t="shared" si="2"/>
        <v>44.785588235294121</v>
      </c>
      <c r="G48">
        <f t="shared" si="3"/>
        <v>18.103235294117649</v>
      </c>
    </row>
    <row r="49" spans="1:7">
      <c r="A49">
        <f t="shared" si="9"/>
        <v>2150</v>
      </c>
      <c r="B49">
        <f t="shared" si="10"/>
        <v>2150</v>
      </c>
      <c r="C49">
        <f t="shared" si="13"/>
        <v>632352.9411764706</v>
      </c>
      <c r="D49">
        <f t="shared" si="7"/>
        <v>126470.58823529411</v>
      </c>
      <c r="E49">
        <f t="shared" si="1"/>
        <v>322500</v>
      </c>
      <c r="F49">
        <f t="shared" si="2"/>
        <v>45.851911764705889</v>
      </c>
      <c r="G49">
        <f t="shared" si="3"/>
        <v>18.534264705882357</v>
      </c>
    </row>
    <row r="50" spans="1:7">
      <c r="A50">
        <f t="shared" si="9"/>
        <v>2200</v>
      </c>
      <c r="B50">
        <f t="shared" si="10"/>
        <v>2200</v>
      </c>
      <c r="C50">
        <f t="shared" si="13"/>
        <v>647058.82352941181</v>
      </c>
      <c r="D50">
        <f t="shared" si="7"/>
        <v>129411.76470588235</v>
      </c>
      <c r="E50">
        <f t="shared" si="1"/>
        <v>330000</v>
      </c>
      <c r="F50">
        <f t="shared" si="2"/>
        <v>46.91823529411765</v>
      </c>
      <c r="G50">
        <f t="shared" si="3"/>
        <v>18.965294117647058</v>
      </c>
    </row>
    <row r="51" spans="1:7">
      <c r="A51">
        <f t="shared" si="9"/>
        <v>2250</v>
      </c>
      <c r="B51">
        <f t="shared" si="10"/>
        <v>2250</v>
      </c>
      <c r="C51">
        <f t="shared" si="13"/>
        <v>661764.70588235301</v>
      </c>
      <c r="D51">
        <f t="shared" si="7"/>
        <v>132352.9411764706</v>
      </c>
      <c r="E51">
        <f t="shared" si="1"/>
        <v>337500</v>
      </c>
      <c r="F51">
        <f t="shared" si="2"/>
        <v>47.984558823529412</v>
      </c>
      <c r="G51">
        <f t="shared" si="3"/>
        <v>19.396323529411767</v>
      </c>
    </row>
    <row r="52" spans="1:7">
      <c r="A52">
        <f t="shared" si="9"/>
        <v>2300</v>
      </c>
      <c r="B52">
        <f t="shared" si="10"/>
        <v>2300</v>
      </c>
      <c r="C52">
        <f t="shared" si="13"/>
        <v>676470.5882352941</v>
      </c>
      <c r="D52">
        <f t="shared" si="7"/>
        <v>135294.11764705883</v>
      </c>
      <c r="E52">
        <f t="shared" si="1"/>
        <v>345000</v>
      </c>
      <c r="F52">
        <f t="shared" si="2"/>
        <v>49.05088235294118</v>
      </c>
      <c r="G52">
        <f t="shared" si="3"/>
        <v>19.827352941176475</v>
      </c>
    </row>
    <row r="53" spans="1:7">
      <c r="A53">
        <f t="shared" si="9"/>
        <v>2350</v>
      </c>
      <c r="B53">
        <f t="shared" si="10"/>
        <v>2350</v>
      </c>
      <c r="C53">
        <f t="shared" si="13"/>
        <v>691176.4705882353</v>
      </c>
      <c r="D53">
        <f t="shared" si="7"/>
        <v>138235.29411764705</v>
      </c>
      <c r="E53">
        <f t="shared" si="1"/>
        <v>352500</v>
      </c>
      <c r="F53">
        <f t="shared" si="2"/>
        <v>50.117205882352948</v>
      </c>
      <c r="G53">
        <f t="shared" si="3"/>
        <v>20.25838235294118</v>
      </c>
    </row>
    <row r="54" spans="1:7">
      <c r="A54">
        <f t="shared" si="9"/>
        <v>2400</v>
      </c>
      <c r="B54">
        <f t="shared" si="10"/>
        <v>2400</v>
      </c>
      <c r="C54">
        <f t="shared" si="13"/>
        <v>705882.3529411765</v>
      </c>
      <c r="D54">
        <f t="shared" si="7"/>
        <v>141176.4705882353</v>
      </c>
      <c r="E54">
        <f t="shared" si="1"/>
        <v>360000</v>
      </c>
      <c r="F54">
        <f t="shared" si="2"/>
        <v>51.183529411764709</v>
      </c>
      <c r="G54">
        <f t="shared" si="3"/>
        <v>20.689411764705884</v>
      </c>
    </row>
    <row r="55" spans="1:7">
      <c r="A55">
        <f t="shared" si="9"/>
        <v>2450</v>
      </c>
      <c r="B55">
        <f t="shared" si="10"/>
        <v>2450</v>
      </c>
      <c r="C55">
        <f t="shared" si="13"/>
        <v>720588.23529411771</v>
      </c>
      <c r="D55">
        <f t="shared" si="7"/>
        <v>144117.64705882352</v>
      </c>
      <c r="E55">
        <f t="shared" si="1"/>
        <v>367500</v>
      </c>
      <c r="F55">
        <f t="shared" si="2"/>
        <v>52.249852941176485</v>
      </c>
      <c r="G55">
        <f t="shared" si="3"/>
        <v>21.120441176470589</v>
      </c>
    </row>
    <row r="56" spans="1:7">
      <c r="A56">
        <f t="shared" si="9"/>
        <v>2500</v>
      </c>
      <c r="B56">
        <f t="shared" si="10"/>
        <v>2500</v>
      </c>
      <c r="C56">
        <f t="shared" si="13"/>
        <v>735294.1176470588</v>
      </c>
      <c r="D56">
        <f t="shared" si="7"/>
        <v>147058.82352941178</v>
      </c>
      <c r="E56">
        <f t="shared" si="1"/>
        <v>375000</v>
      </c>
      <c r="F56">
        <f t="shared" si="2"/>
        <v>53.316176470588239</v>
      </c>
      <c r="G56">
        <f t="shared" si="3"/>
        <v>21.551470588235301</v>
      </c>
    </row>
    <row r="57" spans="1:7">
      <c r="A57">
        <f t="shared" si="9"/>
        <v>2550</v>
      </c>
      <c r="B57">
        <f t="shared" si="10"/>
        <v>2550</v>
      </c>
      <c r="C57">
        <f t="shared" si="13"/>
        <v>750000</v>
      </c>
      <c r="D57">
        <f t="shared" si="7"/>
        <v>150000</v>
      </c>
      <c r="E57">
        <f t="shared" si="1"/>
        <v>382500</v>
      </c>
      <c r="F57">
        <f t="shared" si="2"/>
        <v>54.3825</v>
      </c>
      <c r="G57">
        <f t="shared" si="3"/>
        <v>21.982500000000002</v>
      </c>
    </row>
    <row r="58" spans="1:7">
      <c r="A58">
        <f t="shared" si="9"/>
        <v>2600</v>
      </c>
      <c r="B58">
        <f t="shared" si="10"/>
        <v>2600</v>
      </c>
      <c r="C58">
        <f t="shared" si="13"/>
        <v>764705.8823529412</v>
      </c>
      <c r="D58">
        <f t="shared" si="7"/>
        <v>152941.17647058822</v>
      </c>
      <c r="E58">
        <f t="shared" si="1"/>
        <v>390000</v>
      </c>
      <c r="F58">
        <f t="shared" si="2"/>
        <v>55.448823529411769</v>
      </c>
      <c r="G58">
        <f t="shared" si="3"/>
        <v>22.413529411764703</v>
      </c>
    </row>
    <row r="59" spans="1:7">
      <c r="A59">
        <f t="shared" si="9"/>
        <v>2650</v>
      </c>
      <c r="B59">
        <f t="shared" si="10"/>
        <v>2650</v>
      </c>
      <c r="C59">
        <f t="shared" si="13"/>
        <v>779411.76470588241</v>
      </c>
      <c r="D59">
        <f t="shared" si="7"/>
        <v>155882.35294117648</v>
      </c>
      <c r="E59">
        <f t="shared" si="1"/>
        <v>397500</v>
      </c>
      <c r="F59">
        <f t="shared" si="2"/>
        <v>56.515147058823523</v>
      </c>
      <c r="G59">
        <f t="shared" si="3"/>
        <v>22.844558823529415</v>
      </c>
    </row>
    <row r="60" spans="1:7">
      <c r="A60">
        <f t="shared" si="9"/>
        <v>2700</v>
      </c>
      <c r="B60">
        <f t="shared" si="10"/>
        <v>2700</v>
      </c>
      <c r="C60">
        <f t="shared" si="13"/>
        <v>794117.6470588235</v>
      </c>
      <c r="D60">
        <f t="shared" si="7"/>
        <v>158823.5294117647</v>
      </c>
      <c r="E60">
        <f t="shared" si="1"/>
        <v>405000</v>
      </c>
      <c r="F60">
        <f t="shared" si="2"/>
        <v>57.581470588235291</v>
      </c>
      <c r="G60">
        <f t="shared" si="3"/>
        <v>23.275588235294119</v>
      </c>
    </row>
    <row r="61" spans="1:7">
      <c r="A61">
        <f t="shared" si="9"/>
        <v>2750</v>
      </c>
      <c r="B61">
        <f t="shared" si="10"/>
        <v>2750</v>
      </c>
      <c r="C61">
        <f t="shared" si="13"/>
        <v>808823.5294117647</v>
      </c>
      <c r="D61">
        <f t="shared" si="7"/>
        <v>161764.70588235295</v>
      </c>
      <c r="E61">
        <f t="shared" si="1"/>
        <v>412500</v>
      </c>
      <c r="F61">
        <f t="shared" si="2"/>
        <v>58.647794117647059</v>
      </c>
      <c r="G61">
        <f t="shared" si="3"/>
        <v>23.706617647058827</v>
      </c>
    </row>
    <row r="62" spans="1:7">
      <c r="A62">
        <f t="shared" si="9"/>
        <v>2800</v>
      </c>
      <c r="B62">
        <f t="shared" si="10"/>
        <v>2800</v>
      </c>
      <c r="C62">
        <f t="shared" si="13"/>
        <v>823529.4117647059</v>
      </c>
      <c r="D62">
        <f t="shared" si="7"/>
        <v>164705.88235294117</v>
      </c>
      <c r="E62">
        <f t="shared" si="1"/>
        <v>420000</v>
      </c>
      <c r="F62">
        <f t="shared" si="2"/>
        <v>59.714117647058828</v>
      </c>
      <c r="G62">
        <f t="shared" si="3"/>
        <v>24.137647058823529</v>
      </c>
    </row>
    <row r="63" spans="1:7">
      <c r="A63">
        <f t="shared" si="9"/>
        <v>2850</v>
      </c>
      <c r="B63">
        <f t="shared" si="10"/>
        <v>2850</v>
      </c>
      <c r="C63">
        <f t="shared" si="13"/>
        <v>838235.29411764711</v>
      </c>
      <c r="D63">
        <f t="shared" si="7"/>
        <v>167647.0588235294</v>
      </c>
      <c r="E63">
        <f t="shared" si="1"/>
        <v>427500</v>
      </c>
      <c r="F63">
        <f t="shared" si="2"/>
        <v>60.780441176470603</v>
      </c>
      <c r="G63">
        <f t="shared" si="3"/>
        <v>24.568676470588237</v>
      </c>
    </row>
    <row r="64" spans="1:7">
      <c r="A64">
        <f t="shared" si="9"/>
        <v>2900</v>
      </c>
      <c r="B64">
        <f t="shared" si="10"/>
        <v>2900</v>
      </c>
      <c r="C64">
        <f t="shared" si="13"/>
        <v>852941.17647058831</v>
      </c>
      <c r="D64">
        <f t="shared" si="7"/>
        <v>170588.23529411765</v>
      </c>
      <c r="E64">
        <f t="shared" si="1"/>
        <v>435000</v>
      </c>
      <c r="F64">
        <f t="shared" si="2"/>
        <v>61.846764705882364</v>
      </c>
      <c r="G64">
        <f t="shared" si="3"/>
        <v>24.999705882352945</v>
      </c>
    </row>
    <row r="65" spans="1:7">
      <c r="A65">
        <f t="shared" si="9"/>
        <v>2950</v>
      </c>
      <c r="B65">
        <f t="shared" si="10"/>
        <v>2950</v>
      </c>
      <c r="C65">
        <f t="shared" si="13"/>
        <v>867647.0588235294</v>
      </c>
      <c r="D65">
        <f t="shared" si="7"/>
        <v>173529.41176470587</v>
      </c>
      <c r="E65">
        <f t="shared" si="1"/>
        <v>442500</v>
      </c>
      <c r="F65">
        <f t="shared" si="2"/>
        <v>62.913088235294126</v>
      </c>
      <c r="G65">
        <f t="shared" si="3"/>
        <v>25.430735294117646</v>
      </c>
    </row>
    <row r="66" spans="1:7">
      <c r="A66">
        <f t="shared" si="9"/>
        <v>3000</v>
      </c>
      <c r="B66">
        <f t="shared" si="10"/>
        <v>3000</v>
      </c>
      <c r="C66">
        <f t="shared" si="13"/>
        <v>882352.9411764706</v>
      </c>
      <c r="D66">
        <f t="shared" si="7"/>
        <v>176470.58823529413</v>
      </c>
      <c r="E66">
        <f t="shared" si="1"/>
        <v>450000</v>
      </c>
      <c r="F66">
        <f t="shared" si="2"/>
        <v>63.979411764705887</v>
      </c>
      <c r="G66">
        <f t="shared" si="3"/>
        <v>25.861764705882354</v>
      </c>
    </row>
    <row r="67" spans="1:7">
      <c r="A67">
        <f t="shared" si="9"/>
        <v>3050</v>
      </c>
      <c r="B67">
        <f t="shared" si="10"/>
        <v>3050</v>
      </c>
      <c r="C67">
        <f t="shared" si="13"/>
        <v>897058.82352941181</v>
      </c>
      <c r="D67">
        <f t="shared" si="7"/>
        <v>179411.76470588235</v>
      </c>
      <c r="E67">
        <f t="shared" si="1"/>
        <v>457500</v>
      </c>
      <c r="F67">
        <f t="shared" si="2"/>
        <v>65.045735294117648</v>
      </c>
      <c r="G67">
        <f t="shared" si="3"/>
        <v>26.292794117647055</v>
      </c>
    </row>
    <row r="68" spans="1:7">
      <c r="A68">
        <f t="shared" si="9"/>
        <v>3100</v>
      </c>
      <c r="B68">
        <f t="shared" si="10"/>
        <v>3100</v>
      </c>
      <c r="C68">
        <f t="shared" si="13"/>
        <v>911764.70588235301</v>
      </c>
      <c r="D68">
        <f t="shared" si="7"/>
        <v>182352.9411764706</v>
      </c>
      <c r="E68">
        <f t="shared" si="1"/>
        <v>465000</v>
      </c>
      <c r="F68">
        <f t="shared" si="2"/>
        <v>66.112058823529409</v>
      </c>
      <c r="G68">
        <f t="shared" si="3"/>
        <v>26.723823529411764</v>
      </c>
    </row>
    <row r="69" spans="1:7">
      <c r="A69">
        <f t="shared" si="9"/>
        <v>3150</v>
      </c>
      <c r="B69">
        <f t="shared" si="10"/>
        <v>3150</v>
      </c>
      <c r="C69">
        <f t="shared" si="13"/>
        <v>926470.5882352941</v>
      </c>
      <c r="D69">
        <f t="shared" si="7"/>
        <v>185294.11764705883</v>
      </c>
      <c r="E69">
        <f t="shared" si="1"/>
        <v>472500</v>
      </c>
      <c r="F69">
        <f t="shared" si="2"/>
        <v>67.178382352941185</v>
      </c>
      <c r="G69">
        <f t="shared" si="3"/>
        <v>27.154852941176475</v>
      </c>
    </row>
    <row r="70" spans="1:7">
      <c r="A70">
        <f t="shared" si="9"/>
        <v>3200</v>
      </c>
      <c r="B70">
        <f t="shared" si="10"/>
        <v>3200</v>
      </c>
      <c r="C70">
        <f t="shared" si="13"/>
        <v>941176.4705882353</v>
      </c>
      <c r="D70">
        <f t="shared" si="7"/>
        <v>188235.29411764705</v>
      </c>
      <c r="E70">
        <f t="shared" si="1"/>
        <v>480000</v>
      </c>
      <c r="F70">
        <f t="shared" si="2"/>
        <v>68.244705882352946</v>
      </c>
      <c r="G70">
        <f t="shared" si="3"/>
        <v>27.585882352941177</v>
      </c>
    </row>
    <row r="71" spans="1:7">
      <c r="A71">
        <f t="shared" si="9"/>
        <v>3250</v>
      </c>
      <c r="B71">
        <f t="shared" si="10"/>
        <v>3250</v>
      </c>
      <c r="C71">
        <f t="shared" si="13"/>
        <v>955882.3529411765</v>
      </c>
      <c r="D71">
        <f t="shared" si="7"/>
        <v>191176.4705882353</v>
      </c>
      <c r="E71">
        <f t="shared" ref="E71:E134" si="14">F$2*1000*A71</f>
        <v>487500</v>
      </c>
      <c r="F71">
        <f t="shared" ref="F71:F134" si="15">(C71*D$2*24*30+E71)/1000000</f>
        <v>69.311029411764707</v>
      </c>
      <c r="G71">
        <f t="shared" ref="G71:G134" si="16">(D71*E$2*24*30+E71)/1000000</f>
        <v>28.016911764705885</v>
      </c>
    </row>
    <row r="72" spans="1:7">
      <c r="A72">
        <f t="shared" si="9"/>
        <v>3300</v>
      </c>
      <c r="B72">
        <f t="shared" si="10"/>
        <v>3300</v>
      </c>
      <c r="C72">
        <f t="shared" si="13"/>
        <v>970588.23529411771</v>
      </c>
      <c r="D72">
        <f t="shared" ref="D72:D135" si="17">((B72*1000)/(B$2*E$3))</f>
        <v>194117.64705882352</v>
      </c>
      <c r="E72">
        <f t="shared" si="14"/>
        <v>495000</v>
      </c>
      <c r="F72">
        <f t="shared" si="15"/>
        <v>70.377352941176468</v>
      </c>
      <c r="G72">
        <f t="shared" si="16"/>
        <v>28.447941176470589</v>
      </c>
    </row>
    <row r="73" spans="1:7">
      <c r="A73">
        <f t="shared" ref="A73:A136" si="18">A72+50</f>
        <v>3350</v>
      </c>
      <c r="B73">
        <f t="shared" ref="B73:B136" si="19">B72+50</f>
        <v>3350</v>
      </c>
      <c r="C73">
        <f t="shared" si="13"/>
        <v>985294.1176470588</v>
      </c>
      <c r="D73">
        <f t="shared" si="17"/>
        <v>197058.82352941178</v>
      </c>
      <c r="E73">
        <f t="shared" si="14"/>
        <v>502500</v>
      </c>
      <c r="F73">
        <f t="shared" si="15"/>
        <v>71.443676470588244</v>
      </c>
      <c r="G73">
        <f t="shared" si="16"/>
        <v>28.878970588235301</v>
      </c>
    </row>
    <row r="74" spans="1:7">
      <c r="A74">
        <f t="shared" si="18"/>
        <v>3400</v>
      </c>
      <c r="B74">
        <f t="shared" si="19"/>
        <v>3400</v>
      </c>
      <c r="C74">
        <f t="shared" si="13"/>
        <v>1000000</v>
      </c>
      <c r="D74">
        <f t="shared" si="17"/>
        <v>200000</v>
      </c>
      <c r="E74">
        <f t="shared" si="14"/>
        <v>510000</v>
      </c>
      <c r="F74">
        <f t="shared" si="15"/>
        <v>72.510000000000005</v>
      </c>
      <c r="G74">
        <f t="shared" si="16"/>
        <v>29.31</v>
      </c>
    </row>
    <row r="75" spans="1:7">
      <c r="A75">
        <f t="shared" si="18"/>
        <v>3450</v>
      </c>
      <c r="B75">
        <f t="shared" si="19"/>
        <v>3450</v>
      </c>
      <c r="C75">
        <f t="shared" si="13"/>
        <v>1014705.8823529412</v>
      </c>
      <c r="D75">
        <f t="shared" si="17"/>
        <v>202941.17647058822</v>
      </c>
      <c r="E75">
        <f t="shared" si="14"/>
        <v>517500</v>
      </c>
      <c r="F75">
        <f t="shared" si="15"/>
        <v>73.576323529411781</v>
      </c>
      <c r="G75">
        <f t="shared" si="16"/>
        <v>29.741029411764707</v>
      </c>
    </row>
    <row r="76" spans="1:7">
      <c r="A76">
        <f t="shared" si="18"/>
        <v>3500</v>
      </c>
      <c r="B76">
        <f t="shared" si="19"/>
        <v>3500</v>
      </c>
      <c r="C76">
        <f t="shared" ref="C76:C139" si="20">((B76*1000)/(B$2*D$3))</f>
        <v>1029411.7647058824</v>
      </c>
      <c r="D76">
        <f t="shared" si="17"/>
        <v>205882.35294117648</v>
      </c>
      <c r="E76">
        <f t="shared" si="14"/>
        <v>525000</v>
      </c>
      <c r="F76">
        <f t="shared" si="15"/>
        <v>74.642647058823542</v>
      </c>
      <c r="G76">
        <f t="shared" si="16"/>
        <v>30.172058823529415</v>
      </c>
    </row>
    <row r="77" spans="1:7">
      <c r="A77">
        <f t="shared" si="18"/>
        <v>3550</v>
      </c>
      <c r="B77">
        <f t="shared" si="19"/>
        <v>3550</v>
      </c>
      <c r="C77">
        <f t="shared" si="20"/>
        <v>1044117.6470588236</v>
      </c>
      <c r="D77">
        <f t="shared" si="17"/>
        <v>208823.5294117647</v>
      </c>
      <c r="E77">
        <f t="shared" si="14"/>
        <v>532500</v>
      </c>
      <c r="F77">
        <f t="shared" si="15"/>
        <v>75.708970588235303</v>
      </c>
      <c r="G77">
        <f t="shared" si="16"/>
        <v>30.60308823529412</v>
      </c>
    </row>
    <row r="78" spans="1:7">
      <c r="A78">
        <f t="shared" si="18"/>
        <v>3600</v>
      </c>
      <c r="B78">
        <f t="shared" si="19"/>
        <v>3600</v>
      </c>
      <c r="C78">
        <f t="shared" si="20"/>
        <v>1058823.5294117648</v>
      </c>
      <c r="D78">
        <f t="shared" si="17"/>
        <v>211764.70588235295</v>
      </c>
      <c r="E78">
        <f t="shared" si="14"/>
        <v>540000</v>
      </c>
      <c r="F78">
        <f t="shared" si="15"/>
        <v>76.775294117647064</v>
      </c>
      <c r="G78">
        <f t="shared" si="16"/>
        <v>31.034117647058824</v>
      </c>
    </row>
    <row r="79" spans="1:7">
      <c r="A79">
        <f t="shared" si="18"/>
        <v>3650</v>
      </c>
      <c r="B79">
        <f t="shared" si="19"/>
        <v>3650</v>
      </c>
      <c r="C79">
        <f t="shared" si="20"/>
        <v>1073529.411764706</v>
      </c>
      <c r="D79">
        <f t="shared" si="17"/>
        <v>214705.88235294117</v>
      </c>
      <c r="E79">
        <f t="shared" si="14"/>
        <v>547500</v>
      </c>
      <c r="F79">
        <f t="shared" si="15"/>
        <v>77.841617647058825</v>
      </c>
      <c r="G79">
        <f t="shared" si="16"/>
        <v>31.465147058823529</v>
      </c>
    </row>
    <row r="80" spans="1:7">
      <c r="A80">
        <f t="shared" si="18"/>
        <v>3700</v>
      </c>
      <c r="B80">
        <f t="shared" si="19"/>
        <v>3700</v>
      </c>
      <c r="C80">
        <f t="shared" si="20"/>
        <v>1088235.294117647</v>
      </c>
      <c r="D80">
        <f t="shared" si="17"/>
        <v>217647.0588235294</v>
      </c>
      <c r="E80">
        <f t="shared" si="14"/>
        <v>555000</v>
      </c>
      <c r="F80">
        <f t="shared" si="15"/>
        <v>78.907941176470572</v>
      </c>
      <c r="G80">
        <f t="shared" si="16"/>
        <v>31.896176470588237</v>
      </c>
    </row>
    <row r="81" spans="1:7">
      <c r="A81">
        <f t="shared" si="18"/>
        <v>3750</v>
      </c>
      <c r="B81">
        <f t="shared" si="19"/>
        <v>3750</v>
      </c>
      <c r="C81">
        <f t="shared" si="20"/>
        <v>1102941.1764705882</v>
      </c>
      <c r="D81">
        <f t="shared" si="17"/>
        <v>220588.23529411765</v>
      </c>
      <c r="E81">
        <f t="shared" si="14"/>
        <v>562500</v>
      </c>
      <c r="F81">
        <f t="shared" si="15"/>
        <v>79.974264705882362</v>
      </c>
      <c r="G81">
        <f t="shared" si="16"/>
        <v>32.327205882352942</v>
      </c>
    </row>
    <row r="82" spans="1:7">
      <c r="A82">
        <f t="shared" si="18"/>
        <v>3800</v>
      </c>
      <c r="B82">
        <f t="shared" si="19"/>
        <v>3800</v>
      </c>
      <c r="C82">
        <f t="shared" si="20"/>
        <v>1117647.0588235294</v>
      </c>
      <c r="D82">
        <f t="shared" si="17"/>
        <v>223529.41176470587</v>
      </c>
      <c r="E82">
        <f t="shared" si="14"/>
        <v>570000</v>
      </c>
      <c r="F82">
        <f t="shared" si="15"/>
        <v>81.040588235294123</v>
      </c>
      <c r="G82">
        <f t="shared" si="16"/>
        <v>32.758235294117647</v>
      </c>
    </row>
    <row r="83" spans="1:7">
      <c r="A83">
        <f t="shared" si="18"/>
        <v>3850</v>
      </c>
      <c r="B83">
        <f t="shared" si="19"/>
        <v>3850</v>
      </c>
      <c r="C83">
        <f t="shared" si="20"/>
        <v>1132352.9411764706</v>
      </c>
      <c r="D83">
        <f t="shared" si="17"/>
        <v>226470.58823529413</v>
      </c>
      <c r="E83">
        <f t="shared" si="14"/>
        <v>577500</v>
      </c>
      <c r="F83">
        <f t="shared" si="15"/>
        <v>82.106911764705899</v>
      </c>
      <c r="G83">
        <f t="shared" si="16"/>
        <v>33.189264705882358</v>
      </c>
    </row>
    <row r="84" spans="1:7">
      <c r="A84">
        <f t="shared" si="18"/>
        <v>3900</v>
      </c>
      <c r="B84">
        <f t="shared" si="19"/>
        <v>3900</v>
      </c>
      <c r="C84">
        <f t="shared" si="20"/>
        <v>1147058.8235294118</v>
      </c>
      <c r="D84">
        <f t="shared" si="17"/>
        <v>229411.76470588235</v>
      </c>
      <c r="E84">
        <f t="shared" si="14"/>
        <v>585000</v>
      </c>
      <c r="F84">
        <f t="shared" si="15"/>
        <v>83.17323529411766</v>
      </c>
      <c r="G84">
        <f t="shared" si="16"/>
        <v>33.62029411764707</v>
      </c>
    </row>
    <row r="85" spans="1:7">
      <c r="A85">
        <f t="shared" si="18"/>
        <v>3950</v>
      </c>
      <c r="B85">
        <f t="shared" si="19"/>
        <v>3950</v>
      </c>
      <c r="C85">
        <f t="shared" si="20"/>
        <v>1161764.705882353</v>
      </c>
      <c r="D85">
        <f t="shared" si="17"/>
        <v>232352.9411764706</v>
      </c>
      <c r="E85">
        <f t="shared" si="14"/>
        <v>592500</v>
      </c>
      <c r="F85">
        <f t="shared" si="15"/>
        <v>84.239558823529421</v>
      </c>
      <c r="G85">
        <f t="shared" si="16"/>
        <v>34.051323529411768</v>
      </c>
    </row>
    <row r="86" spans="1:7">
      <c r="A86">
        <f t="shared" si="18"/>
        <v>4000</v>
      </c>
      <c r="B86">
        <f t="shared" si="19"/>
        <v>4000</v>
      </c>
      <c r="C86">
        <f t="shared" si="20"/>
        <v>1176470.5882352942</v>
      </c>
      <c r="D86">
        <f t="shared" si="17"/>
        <v>235294.11764705883</v>
      </c>
      <c r="E86">
        <f t="shared" si="14"/>
        <v>600000</v>
      </c>
      <c r="F86">
        <f t="shared" si="15"/>
        <v>85.305882352941197</v>
      </c>
      <c r="G86">
        <f t="shared" si="16"/>
        <v>34.482352941176472</v>
      </c>
    </row>
    <row r="87" spans="1:7">
      <c r="A87">
        <f t="shared" si="18"/>
        <v>4050</v>
      </c>
      <c r="B87">
        <f t="shared" si="19"/>
        <v>4050</v>
      </c>
      <c r="C87">
        <f t="shared" si="20"/>
        <v>1191176.4705882354</v>
      </c>
      <c r="D87">
        <f t="shared" si="17"/>
        <v>238235.29411764705</v>
      </c>
      <c r="E87">
        <f t="shared" si="14"/>
        <v>607500</v>
      </c>
      <c r="F87">
        <f t="shared" si="15"/>
        <v>86.372205882352958</v>
      </c>
      <c r="G87">
        <f t="shared" si="16"/>
        <v>34.913382352941177</v>
      </c>
    </row>
    <row r="88" spans="1:7">
      <c r="A88">
        <f t="shared" si="18"/>
        <v>4100</v>
      </c>
      <c r="B88">
        <f t="shared" si="19"/>
        <v>4100</v>
      </c>
      <c r="C88">
        <f t="shared" si="20"/>
        <v>1205882.3529411764</v>
      </c>
      <c r="D88">
        <f t="shared" si="17"/>
        <v>241176.4705882353</v>
      </c>
      <c r="E88">
        <f t="shared" si="14"/>
        <v>615000</v>
      </c>
      <c r="F88">
        <f t="shared" si="15"/>
        <v>87.438529411764705</v>
      </c>
      <c r="G88">
        <f t="shared" si="16"/>
        <v>35.344411764705889</v>
      </c>
    </row>
    <row r="89" spans="1:7">
      <c r="A89">
        <f t="shared" si="18"/>
        <v>4150</v>
      </c>
      <c r="B89">
        <f t="shared" si="19"/>
        <v>4150</v>
      </c>
      <c r="C89">
        <f t="shared" si="20"/>
        <v>1220588.2352941176</v>
      </c>
      <c r="D89">
        <f t="shared" si="17"/>
        <v>244117.64705882352</v>
      </c>
      <c r="E89">
        <f t="shared" si="14"/>
        <v>622500</v>
      </c>
      <c r="F89">
        <f t="shared" si="15"/>
        <v>88.50485294117648</v>
      </c>
      <c r="G89">
        <f t="shared" si="16"/>
        <v>35.775441176470594</v>
      </c>
    </row>
    <row r="90" spans="1:7">
      <c r="A90">
        <f t="shared" si="18"/>
        <v>4200</v>
      </c>
      <c r="B90">
        <f t="shared" si="19"/>
        <v>4200</v>
      </c>
      <c r="C90">
        <f t="shared" si="20"/>
        <v>1235294.1176470588</v>
      </c>
      <c r="D90">
        <f t="shared" si="17"/>
        <v>247058.82352941178</v>
      </c>
      <c r="E90">
        <f t="shared" si="14"/>
        <v>630000</v>
      </c>
      <c r="F90">
        <f t="shared" si="15"/>
        <v>89.571176470588242</v>
      </c>
      <c r="G90">
        <f t="shared" si="16"/>
        <v>36.206470588235298</v>
      </c>
    </row>
    <row r="91" spans="1:7">
      <c r="A91">
        <f t="shared" si="18"/>
        <v>4250</v>
      </c>
      <c r="B91">
        <f t="shared" si="19"/>
        <v>4250</v>
      </c>
      <c r="C91">
        <f t="shared" si="20"/>
        <v>1250000</v>
      </c>
      <c r="D91">
        <f t="shared" si="17"/>
        <v>250000</v>
      </c>
      <c r="E91">
        <f t="shared" si="14"/>
        <v>637500</v>
      </c>
      <c r="F91">
        <f t="shared" si="15"/>
        <v>90.637500000000003</v>
      </c>
      <c r="G91">
        <f t="shared" si="16"/>
        <v>36.637500000000003</v>
      </c>
    </row>
    <row r="92" spans="1:7">
      <c r="A92">
        <f t="shared" si="18"/>
        <v>4300</v>
      </c>
      <c r="B92">
        <f t="shared" si="19"/>
        <v>4300</v>
      </c>
      <c r="C92">
        <f t="shared" si="20"/>
        <v>1264705.8823529412</v>
      </c>
      <c r="D92">
        <f t="shared" si="17"/>
        <v>252941.17647058822</v>
      </c>
      <c r="E92">
        <f t="shared" si="14"/>
        <v>645000</v>
      </c>
      <c r="F92">
        <f t="shared" si="15"/>
        <v>91.703823529411778</v>
      </c>
      <c r="G92">
        <f t="shared" si="16"/>
        <v>37.068529411764715</v>
      </c>
    </row>
    <row r="93" spans="1:7">
      <c r="A93">
        <f t="shared" si="18"/>
        <v>4350</v>
      </c>
      <c r="B93">
        <f t="shared" si="19"/>
        <v>4350</v>
      </c>
      <c r="C93">
        <f t="shared" si="20"/>
        <v>1279411.7647058824</v>
      </c>
      <c r="D93">
        <f t="shared" si="17"/>
        <v>255882.35294117648</v>
      </c>
      <c r="E93">
        <f t="shared" si="14"/>
        <v>652500</v>
      </c>
      <c r="F93">
        <f t="shared" si="15"/>
        <v>92.77014705882354</v>
      </c>
      <c r="G93">
        <f t="shared" si="16"/>
        <v>37.499558823529412</v>
      </c>
    </row>
    <row r="94" spans="1:7">
      <c r="A94">
        <f t="shared" si="18"/>
        <v>4400</v>
      </c>
      <c r="B94">
        <f t="shared" si="19"/>
        <v>4400</v>
      </c>
      <c r="C94">
        <f t="shared" si="20"/>
        <v>1294117.6470588236</v>
      </c>
      <c r="D94">
        <f t="shared" si="17"/>
        <v>258823.5294117647</v>
      </c>
      <c r="E94">
        <f t="shared" si="14"/>
        <v>660000</v>
      </c>
      <c r="F94">
        <f t="shared" si="15"/>
        <v>93.836470588235301</v>
      </c>
      <c r="G94">
        <f t="shared" si="16"/>
        <v>37.930588235294117</v>
      </c>
    </row>
    <row r="95" spans="1:7">
      <c r="A95">
        <f t="shared" si="18"/>
        <v>4450</v>
      </c>
      <c r="B95">
        <f t="shared" si="19"/>
        <v>4450</v>
      </c>
      <c r="C95">
        <f t="shared" si="20"/>
        <v>1308823.5294117648</v>
      </c>
      <c r="D95">
        <f t="shared" si="17"/>
        <v>261764.70588235295</v>
      </c>
      <c r="E95">
        <f t="shared" si="14"/>
        <v>667500</v>
      </c>
      <c r="F95">
        <f t="shared" si="15"/>
        <v>94.902794117647062</v>
      </c>
      <c r="G95">
        <f t="shared" si="16"/>
        <v>38.361617647058829</v>
      </c>
    </row>
    <row r="96" spans="1:7">
      <c r="A96">
        <f t="shared" si="18"/>
        <v>4500</v>
      </c>
      <c r="B96">
        <f t="shared" si="19"/>
        <v>4500</v>
      </c>
      <c r="C96">
        <f t="shared" si="20"/>
        <v>1323529.411764706</v>
      </c>
      <c r="D96">
        <f t="shared" si="17"/>
        <v>264705.8823529412</v>
      </c>
      <c r="E96">
        <f t="shared" si="14"/>
        <v>675000</v>
      </c>
      <c r="F96">
        <f t="shared" si="15"/>
        <v>95.969117647058823</v>
      </c>
      <c r="G96">
        <f t="shared" si="16"/>
        <v>38.792647058823533</v>
      </c>
    </row>
    <row r="97" spans="1:7">
      <c r="A97">
        <f t="shared" si="18"/>
        <v>4550</v>
      </c>
      <c r="B97">
        <f t="shared" si="19"/>
        <v>4550</v>
      </c>
      <c r="C97">
        <f t="shared" si="20"/>
        <v>1338235.294117647</v>
      </c>
      <c r="D97">
        <f t="shared" si="17"/>
        <v>267647.0588235294</v>
      </c>
      <c r="E97">
        <f t="shared" si="14"/>
        <v>682500</v>
      </c>
      <c r="F97">
        <f t="shared" si="15"/>
        <v>97.035441176470584</v>
      </c>
      <c r="G97">
        <f t="shared" si="16"/>
        <v>39.223676470588238</v>
      </c>
    </row>
    <row r="98" spans="1:7">
      <c r="A98">
        <f t="shared" si="18"/>
        <v>4600</v>
      </c>
      <c r="B98">
        <f t="shared" si="19"/>
        <v>4600</v>
      </c>
      <c r="C98">
        <f t="shared" si="20"/>
        <v>1352941.1764705882</v>
      </c>
      <c r="D98">
        <f t="shared" si="17"/>
        <v>270588.23529411765</v>
      </c>
      <c r="E98">
        <f t="shared" si="14"/>
        <v>690000</v>
      </c>
      <c r="F98">
        <f t="shared" si="15"/>
        <v>98.10176470588236</v>
      </c>
      <c r="G98">
        <f t="shared" si="16"/>
        <v>39.65470588235295</v>
      </c>
    </row>
    <row r="99" spans="1:7">
      <c r="A99">
        <f t="shared" si="18"/>
        <v>4650</v>
      </c>
      <c r="B99">
        <f t="shared" si="19"/>
        <v>4650</v>
      </c>
      <c r="C99">
        <f t="shared" si="20"/>
        <v>1367647.0588235294</v>
      </c>
      <c r="D99">
        <f t="shared" si="17"/>
        <v>273529.4117647059</v>
      </c>
      <c r="E99">
        <f t="shared" si="14"/>
        <v>697500</v>
      </c>
      <c r="F99">
        <f t="shared" si="15"/>
        <v>99.168088235294121</v>
      </c>
      <c r="G99">
        <f t="shared" si="16"/>
        <v>40.085735294117654</v>
      </c>
    </row>
    <row r="100" spans="1:7">
      <c r="A100">
        <f t="shared" si="18"/>
        <v>4700</v>
      </c>
      <c r="B100">
        <f t="shared" si="19"/>
        <v>4700</v>
      </c>
      <c r="C100">
        <f t="shared" si="20"/>
        <v>1382352.9411764706</v>
      </c>
      <c r="D100">
        <f t="shared" si="17"/>
        <v>276470.5882352941</v>
      </c>
      <c r="E100">
        <f t="shared" si="14"/>
        <v>705000</v>
      </c>
      <c r="F100">
        <f t="shared" si="15"/>
        <v>100.2344117647059</v>
      </c>
      <c r="G100">
        <f t="shared" si="16"/>
        <v>40.516764705882359</v>
      </c>
    </row>
    <row r="101" spans="1:7">
      <c r="A101">
        <f t="shared" si="18"/>
        <v>4750</v>
      </c>
      <c r="B101">
        <f t="shared" si="19"/>
        <v>4750</v>
      </c>
      <c r="C101">
        <f t="shared" si="20"/>
        <v>1397058.8235294118</v>
      </c>
      <c r="D101">
        <f t="shared" si="17"/>
        <v>279411.76470588235</v>
      </c>
      <c r="E101">
        <f t="shared" si="14"/>
        <v>712500</v>
      </c>
      <c r="F101">
        <f t="shared" si="15"/>
        <v>101.30073529411764</v>
      </c>
      <c r="G101">
        <f t="shared" si="16"/>
        <v>40.947794117647057</v>
      </c>
    </row>
    <row r="102" spans="1:7">
      <c r="A102">
        <f t="shared" si="18"/>
        <v>4800</v>
      </c>
      <c r="B102">
        <f t="shared" si="19"/>
        <v>4800</v>
      </c>
      <c r="C102">
        <f t="shared" si="20"/>
        <v>1411764.705882353</v>
      </c>
      <c r="D102">
        <f t="shared" si="17"/>
        <v>282352.9411764706</v>
      </c>
      <c r="E102">
        <f t="shared" si="14"/>
        <v>720000</v>
      </c>
      <c r="F102">
        <f t="shared" si="15"/>
        <v>102.36705882352942</v>
      </c>
      <c r="G102">
        <f t="shared" si="16"/>
        <v>41.378823529411768</v>
      </c>
    </row>
    <row r="103" spans="1:7">
      <c r="A103">
        <f t="shared" si="18"/>
        <v>4850</v>
      </c>
      <c r="B103">
        <f t="shared" si="19"/>
        <v>4850</v>
      </c>
      <c r="C103">
        <f t="shared" si="20"/>
        <v>1426470.5882352942</v>
      </c>
      <c r="D103">
        <f t="shared" si="17"/>
        <v>285294.1176470588</v>
      </c>
      <c r="E103">
        <f t="shared" si="14"/>
        <v>727500</v>
      </c>
      <c r="F103">
        <f t="shared" si="15"/>
        <v>103.43338235294119</v>
      </c>
      <c r="G103">
        <f t="shared" si="16"/>
        <v>41.809852941176473</v>
      </c>
    </row>
    <row r="104" spans="1:7">
      <c r="A104">
        <f t="shared" si="18"/>
        <v>4900</v>
      </c>
      <c r="B104">
        <f t="shared" si="19"/>
        <v>4900</v>
      </c>
      <c r="C104">
        <f t="shared" si="20"/>
        <v>1441176.4705882354</v>
      </c>
      <c r="D104">
        <f t="shared" si="17"/>
        <v>288235.29411764705</v>
      </c>
      <c r="E104">
        <f t="shared" si="14"/>
        <v>735000</v>
      </c>
      <c r="F104">
        <f t="shared" si="15"/>
        <v>104.49970588235297</v>
      </c>
      <c r="G104">
        <f t="shared" si="16"/>
        <v>42.240882352941178</v>
      </c>
    </row>
    <row r="105" spans="1:7">
      <c r="A105">
        <f t="shared" si="18"/>
        <v>4950</v>
      </c>
      <c r="B105">
        <f t="shared" si="19"/>
        <v>4950</v>
      </c>
      <c r="C105">
        <f t="shared" si="20"/>
        <v>1455882.3529411766</v>
      </c>
      <c r="D105">
        <f t="shared" si="17"/>
        <v>291176.4705882353</v>
      </c>
      <c r="E105">
        <f t="shared" si="14"/>
        <v>742500</v>
      </c>
      <c r="F105">
        <f t="shared" si="15"/>
        <v>105.56602941176473</v>
      </c>
      <c r="G105">
        <f t="shared" si="16"/>
        <v>42.671911764705889</v>
      </c>
    </row>
    <row r="106" spans="1:7">
      <c r="A106">
        <f t="shared" si="18"/>
        <v>5000</v>
      </c>
      <c r="B106">
        <f t="shared" si="19"/>
        <v>5000</v>
      </c>
      <c r="C106">
        <f t="shared" si="20"/>
        <v>1470588.2352941176</v>
      </c>
      <c r="D106">
        <f t="shared" si="17"/>
        <v>294117.64705882355</v>
      </c>
      <c r="E106">
        <f t="shared" si="14"/>
        <v>750000</v>
      </c>
      <c r="F106">
        <f t="shared" si="15"/>
        <v>106.63235294117648</v>
      </c>
      <c r="G106">
        <f t="shared" si="16"/>
        <v>43.102941176470601</v>
      </c>
    </row>
    <row r="107" spans="1:7">
      <c r="A107">
        <f t="shared" si="18"/>
        <v>5050</v>
      </c>
      <c r="B107">
        <f t="shared" si="19"/>
        <v>5050</v>
      </c>
      <c r="C107">
        <f t="shared" si="20"/>
        <v>1485294.1176470588</v>
      </c>
      <c r="D107">
        <f t="shared" si="17"/>
        <v>297058.82352941175</v>
      </c>
      <c r="E107">
        <f t="shared" si="14"/>
        <v>757500</v>
      </c>
      <c r="F107">
        <f t="shared" si="15"/>
        <v>107.69867647058823</v>
      </c>
      <c r="G107">
        <f t="shared" si="16"/>
        <v>43.533970588235292</v>
      </c>
    </row>
    <row r="108" spans="1:7">
      <c r="A108">
        <f t="shared" si="18"/>
        <v>5100</v>
      </c>
      <c r="B108">
        <f t="shared" si="19"/>
        <v>5100</v>
      </c>
      <c r="C108">
        <f t="shared" si="20"/>
        <v>1500000</v>
      </c>
      <c r="D108">
        <f t="shared" si="17"/>
        <v>300000</v>
      </c>
      <c r="E108">
        <f t="shared" si="14"/>
        <v>765000</v>
      </c>
      <c r="F108">
        <f t="shared" si="15"/>
        <v>108.765</v>
      </c>
      <c r="G108">
        <f t="shared" si="16"/>
        <v>43.965000000000003</v>
      </c>
    </row>
    <row r="109" spans="1:7">
      <c r="A109">
        <f t="shared" si="18"/>
        <v>5150</v>
      </c>
      <c r="B109">
        <f t="shared" si="19"/>
        <v>5150</v>
      </c>
      <c r="C109">
        <f t="shared" si="20"/>
        <v>1514705.8823529412</v>
      </c>
      <c r="D109">
        <f t="shared" si="17"/>
        <v>302941.17647058825</v>
      </c>
      <c r="E109">
        <f t="shared" si="14"/>
        <v>772500</v>
      </c>
      <c r="F109">
        <f t="shared" si="15"/>
        <v>109.83132352941178</v>
      </c>
      <c r="G109">
        <f t="shared" si="16"/>
        <v>44.396029411764708</v>
      </c>
    </row>
    <row r="110" spans="1:7">
      <c r="A110">
        <f t="shared" si="18"/>
        <v>5200</v>
      </c>
      <c r="B110">
        <f t="shared" si="19"/>
        <v>5200</v>
      </c>
      <c r="C110">
        <f t="shared" si="20"/>
        <v>1529411.7647058824</v>
      </c>
      <c r="D110">
        <f t="shared" si="17"/>
        <v>305882.35294117645</v>
      </c>
      <c r="E110">
        <f t="shared" si="14"/>
        <v>780000</v>
      </c>
      <c r="F110">
        <f t="shared" si="15"/>
        <v>110.89764705882354</v>
      </c>
      <c r="G110">
        <f t="shared" si="16"/>
        <v>44.827058823529406</v>
      </c>
    </row>
    <row r="111" spans="1:7">
      <c r="A111">
        <f t="shared" si="18"/>
        <v>5250</v>
      </c>
      <c r="B111">
        <f t="shared" si="19"/>
        <v>5250</v>
      </c>
      <c r="C111">
        <f t="shared" si="20"/>
        <v>1544117.6470588236</v>
      </c>
      <c r="D111">
        <f t="shared" si="17"/>
        <v>308823.5294117647</v>
      </c>
      <c r="E111">
        <f t="shared" si="14"/>
        <v>787500</v>
      </c>
      <c r="F111">
        <f t="shared" si="15"/>
        <v>111.9639705882353</v>
      </c>
      <c r="G111">
        <f t="shared" si="16"/>
        <v>45.258088235294117</v>
      </c>
    </row>
    <row r="112" spans="1:7">
      <c r="A112">
        <f t="shared" si="18"/>
        <v>5300</v>
      </c>
      <c r="B112">
        <f t="shared" si="19"/>
        <v>5300</v>
      </c>
      <c r="C112">
        <f t="shared" si="20"/>
        <v>1558823.5294117648</v>
      </c>
      <c r="D112">
        <f t="shared" si="17"/>
        <v>311764.70588235295</v>
      </c>
      <c r="E112">
        <f t="shared" si="14"/>
        <v>795000</v>
      </c>
      <c r="F112">
        <f t="shared" si="15"/>
        <v>113.03029411764705</v>
      </c>
      <c r="G112">
        <f t="shared" si="16"/>
        <v>45.689117647058829</v>
      </c>
    </row>
    <row r="113" spans="1:7">
      <c r="A113">
        <f t="shared" si="18"/>
        <v>5350</v>
      </c>
      <c r="B113">
        <f t="shared" si="19"/>
        <v>5350</v>
      </c>
      <c r="C113">
        <f t="shared" si="20"/>
        <v>1573529.411764706</v>
      </c>
      <c r="D113">
        <f t="shared" si="17"/>
        <v>314705.8823529412</v>
      </c>
      <c r="E113">
        <f t="shared" si="14"/>
        <v>802500</v>
      </c>
      <c r="F113">
        <f t="shared" si="15"/>
        <v>114.09661764705884</v>
      </c>
      <c r="G113">
        <f t="shared" si="16"/>
        <v>46.120147058823534</v>
      </c>
    </row>
    <row r="114" spans="1:7">
      <c r="A114">
        <f t="shared" si="18"/>
        <v>5400</v>
      </c>
      <c r="B114">
        <f t="shared" si="19"/>
        <v>5400</v>
      </c>
      <c r="C114">
        <f t="shared" si="20"/>
        <v>1588235.294117647</v>
      </c>
      <c r="D114">
        <f t="shared" si="17"/>
        <v>317647.0588235294</v>
      </c>
      <c r="E114">
        <f t="shared" si="14"/>
        <v>810000</v>
      </c>
      <c r="F114">
        <f t="shared" si="15"/>
        <v>115.16294117647058</v>
      </c>
      <c r="G114">
        <f t="shared" si="16"/>
        <v>46.551176470588238</v>
      </c>
    </row>
    <row r="115" spans="1:7">
      <c r="A115">
        <f t="shared" si="18"/>
        <v>5450</v>
      </c>
      <c r="B115">
        <f t="shared" si="19"/>
        <v>5450</v>
      </c>
      <c r="C115">
        <f t="shared" si="20"/>
        <v>1602941.1764705882</v>
      </c>
      <c r="D115">
        <f t="shared" si="17"/>
        <v>320588.23529411765</v>
      </c>
      <c r="E115">
        <f t="shared" si="14"/>
        <v>817500</v>
      </c>
      <c r="F115">
        <f t="shared" si="15"/>
        <v>116.22926470588236</v>
      </c>
      <c r="G115">
        <f t="shared" si="16"/>
        <v>46.98220588235295</v>
      </c>
    </row>
    <row r="116" spans="1:7">
      <c r="A116">
        <f t="shared" si="18"/>
        <v>5500</v>
      </c>
      <c r="B116">
        <f t="shared" si="19"/>
        <v>5500</v>
      </c>
      <c r="C116">
        <f t="shared" si="20"/>
        <v>1617647.0588235294</v>
      </c>
      <c r="D116">
        <f t="shared" si="17"/>
        <v>323529.4117647059</v>
      </c>
      <c r="E116">
        <f t="shared" si="14"/>
        <v>825000</v>
      </c>
      <c r="F116">
        <f t="shared" si="15"/>
        <v>117.29558823529412</v>
      </c>
      <c r="G116">
        <f t="shared" si="16"/>
        <v>47.413235294117655</v>
      </c>
    </row>
    <row r="117" spans="1:7">
      <c r="A117">
        <f t="shared" si="18"/>
        <v>5550</v>
      </c>
      <c r="B117">
        <f t="shared" si="19"/>
        <v>5550</v>
      </c>
      <c r="C117">
        <f t="shared" si="20"/>
        <v>1632352.9411764706</v>
      </c>
      <c r="D117">
        <f t="shared" si="17"/>
        <v>326470.5882352941</v>
      </c>
      <c r="E117">
        <f t="shared" si="14"/>
        <v>832500</v>
      </c>
      <c r="F117">
        <f t="shared" si="15"/>
        <v>118.36191176470589</v>
      </c>
      <c r="G117">
        <f t="shared" si="16"/>
        <v>47.844264705882352</v>
      </c>
    </row>
    <row r="118" spans="1:7">
      <c r="A118">
        <f t="shared" si="18"/>
        <v>5600</v>
      </c>
      <c r="B118">
        <f t="shared" si="19"/>
        <v>5600</v>
      </c>
      <c r="C118">
        <f t="shared" si="20"/>
        <v>1647058.8235294118</v>
      </c>
      <c r="D118">
        <f t="shared" si="17"/>
        <v>329411.76470588235</v>
      </c>
      <c r="E118">
        <f t="shared" si="14"/>
        <v>840000</v>
      </c>
      <c r="F118">
        <f t="shared" si="15"/>
        <v>119.42823529411766</v>
      </c>
      <c r="G118">
        <f t="shared" si="16"/>
        <v>48.275294117647057</v>
      </c>
    </row>
    <row r="119" spans="1:7">
      <c r="A119">
        <f t="shared" si="18"/>
        <v>5650</v>
      </c>
      <c r="B119">
        <f t="shared" si="19"/>
        <v>5650</v>
      </c>
      <c r="C119">
        <f t="shared" si="20"/>
        <v>1661764.705882353</v>
      </c>
      <c r="D119">
        <f t="shared" si="17"/>
        <v>332352.9411764706</v>
      </c>
      <c r="E119">
        <f t="shared" si="14"/>
        <v>847500</v>
      </c>
      <c r="F119">
        <f t="shared" si="15"/>
        <v>120.49455882352942</v>
      </c>
      <c r="G119">
        <f t="shared" si="16"/>
        <v>48.706323529411769</v>
      </c>
    </row>
    <row r="120" spans="1:7">
      <c r="A120">
        <f t="shared" si="18"/>
        <v>5700</v>
      </c>
      <c r="B120">
        <f t="shared" si="19"/>
        <v>5700</v>
      </c>
      <c r="C120">
        <f t="shared" si="20"/>
        <v>1676470.5882352942</v>
      </c>
      <c r="D120">
        <f t="shared" si="17"/>
        <v>335294.1176470588</v>
      </c>
      <c r="E120">
        <f t="shared" si="14"/>
        <v>855000</v>
      </c>
      <c r="F120">
        <f t="shared" si="15"/>
        <v>121.56088235294121</v>
      </c>
      <c r="G120">
        <f t="shared" si="16"/>
        <v>49.137352941176474</v>
      </c>
    </row>
    <row r="121" spans="1:7">
      <c r="A121">
        <f t="shared" si="18"/>
        <v>5750</v>
      </c>
      <c r="B121">
        <f t="shared" si="19"/>
        <v>5750</v>
      </c>
      <c r="C121">
        <f t="shared" si="20"/>
        <v>1691176.4705882354</v>
      </c>
      <c r="D121">
        <f t="shared" si="17"/>
        <v>338235.29411764705</v>
      </c>
      <c r="E121">
        <f t="shared" si="14"/>
        <v>862500</v>
      </c>
      <c r="F121">
        <f t="shared" si="15"/>
        <v>122.62720588235297</v>
      </c>
      <c r="G121">
        <f t="shared" si="16"/>
        <v>49.568382352941178</v>
      </c>
    </row>
    <row r="122" spans="1:7">
      <c r="A122">
        <f t="shared" si="18"/>
        <v>5800</v>
      </c>
      <c r="B122">
        <f t="shared" si="19"/>
        <v>5800</v>
      </c>
      <c r="C122">
        <f t="shared" si="20"/>
        <v>1705882.3529411766</v>
      </c>
      <c r="D122">
        <f t="shared" si="17"/>
        <v>341176.4705882353</v>
      </c>
      <c r="E122">
        <f t="shared" si="14"/>
        <v>870000</v>
      </c>
      <c r="F122">
        <f t="shared" si="15"/>
        <v>123.69352941176473</v>
      </c>
      <c r="G122">
        <f t="shared" si="16"/>
        <v>49.99941176470589</v>
      </c>
    </row>
    <row r="123" spans="1:7">
      <c r="A123">
        <f t="shared" si="18"/>
        <v>5850</v>
      </c>
      <c r="B123">
        <f t="shared" si="19"/>
        <v>5850</v>
      </c>
      <c r="C123">
        <f t="shared" si="20"/>
        <v>1720588.2352941176</v>
      </c>
      <c r="D123">
        <f t="shared" si="17"/>
        <v>344117.64705882355</v>
      </c>
      <c r="E123">
        <f t="shared" si="14"/>
        <v>877500</v>
      </c>
      <c r="F123">
        <f t="shared" si="15"/>
        <v>124.75985294117648</v>
      </c>
      <c r="G123">
        <f t="shared" si="16"/>
        <v>50.430441176470602</v>
      </c>
    </row>
    <row r="124" spans="1:7">
      <c r="A124">
        <f t="shared" si="18"/>
        <v>5900</v>
      </c>
      <c r="B124">
        <f t="shared" si="19"/>
        <v>5900</v>
      </c>
      <c r="C124">
        <f t="shared" si="20"/>
        <v>1735294.1176470588</v>
      </c>
      <c r="D124">
        <f t="shared" si="17"/>
        <v>347058.82352941175</v>
      </c>
      <c r="E124">
        <f t="shared" si="14"/>
        <v>885000</v>
      </c>
      <c r="F124">
        <f t="shared" si="15"/>
        <v>125.82617647058825</v>
      </c>
      <c r="G124">
        <f t="shared" si="16"/>
        <v>50.861470588235292</v>
      </c>
    </row>
    <row r="125" spans="1:7">
      <c r="A125">
        <f t="shared" si="18"/>
        <v>5950</v>
      </c>
      <c r="B125">
        <f t="shared" si="19"/>
        <v>5950</v>
      </c>
      <c r="C125">
        <f t="shared" si="20"/>
        <v>1750000</v>
      </c>
      <c r="D125">
        <f t="shared" si="17"/>
        <v>350000</v>
      </c>
      <c r="E125">
        <f t="shared" si="14"/>
        <v>892500</v>
      </c>
      <c r="F125">
        <f t="shared" si="15"/>
        <v>126.8925</v>
      </c>
      <c r="G125">
        <f t="shared" si="16"/>
        <v>51.292499999999997</v>
      </c>
    </row>
    <row r="126" spans="1:7">
      <c r="A126">
        <f t="shared" si="18"/>
        <v>6000</v>
      </c>
      <c r="B126">
        <f t="shared" si="19"/>
        <v>6000</v>
      </c>
      <c r="C126">
        <f t="shared" si="20"/>
        <v>1764705.8823529412</v>
      </c>
      <c r="D126">
        <f t="shared" si="17"/>
        <v>352941.17647058825</v>
      </c>
      <c r="E126">
        <f t="shared" si="14"/>
        <v>900000</v>
      </c>
      <c r="F126">
        <f t="shared" si="15"/>
        <v>127.95882352941177</v>
      </c>
      <c r="G126">
        <f t="shared" si="16"/>
        <v>51.723529411764709</v>
      </c>
    </row>
    <row r="127" spans="1:7">
      <c r="A127">
        <f t="shared" si="18"/>
        <v>6050</v>
      </c>
      <c r="B127">
        <f t="shared" si="19"/>
        <v>6050</v>
      </c>
      <c r="C127">
        <f t="shared" si="20"/>
        <v>1779411.7647058824</v>
      </c>
      <c r="D127">
        <f t="shared" si="17"/>
        <v>355882.35294117645</v>
      </c>
      <c r="E127">
        <f t="shared" si="14"/>
        <v>907500</v>
      </c>
      <c r="F127">
        <f t="shared" si="15"/>
        <v>129.02514705882356</v>
      </c>
      <c r="G127">
        <f t="shared" si="16"/>
        <v>52.154558823529399</v>
      </c>
    </row>
    <row r="128" spans="1:7">
      <c r="A128">
        <f t="shared" si="18"/>
        <v>6100</v>
      </c>
      <c r="B128">
        <f t="shared" si="19"/>
        <v>6100</v>
      </c>
      <c r="C128">
        <f t="shared" si="20"/>
        <v>1794117.6470588236</v>
      </c>
      <c r="D128">
        <f t="shared" si="17"/>
        <v>358823.5294117647</v>
      </c>
      <c r="E128">
        <f t="shared" si="14"/>
        <v>915000</v>
      </c>
      <c r="F128">
        <f t="shared" si="15"/>
        <v>130.0914705882353</v>
      </c>
      <c r="G128">
        <f t="shared" si="16"/>
        <v>52.585588235294111</v>
      </c>
    </row>
    <row r="129" spans="1:7">
      <c r="A129">
        <f t="shared" si="18"/>
        <v>6150</v>
      </c>
      <c r="B129">
        <f t="shared" si="19"/>
        <v>6150</v>
      </c>
      <c r="C129">
        <f t="shared" si="20"/>
        <v>1808823.5294117648</v>
      </c>
      <c r="D129">
        <f t="shared" si="17"/>
        <v>361764.70588235295</v>
      </c>
      <c r="E129">
        <f t="shared" si="14"/>
        <v>922500</v>
      </c>
      <c r="F129">
        <f t="shared" si="15"/>
        <v>131.15779411764709</v>
      </c>
      <c r="G129">
        <f t="shared" si="16"/>
        <v>53.016617647058823</v>
      </c>
    </row>
    <row r="130" spans="1:7">
      <c r="A130">
        <f t="shared" si="18"/>
        <v>6200</v>
      </c>
      <c r="B130">
        <f t="shared" si="19"/>
        <v>6200</v>
      </c>
      <c r="C130">
        <f t="shared" si="20"/>
        <v>1823529.411764706</v>
      </c>
      <c r="D130">
        <f t="shared" si="17"/>
        <v>364705.8823529412</v>
      </c>
      <c r="E130">
        <f t="shared" si="14"/>
        <v>930000</v>
      </c>
      <c r="F130">
        <f t="shared" si="15"/>
        <v>132.22411764705882</v>
      </c>
      <c r="G130">
        <f t="shared" si="16"/>
        <v>53.447647058823527</v>
      </c>
    </row>
    <row r="131" spans="1:7">
      <c r="A131">
        <f t="shared" si="18"/>
        <v>6250</v>
      </c>
      <c r="B131">
        <f t="shared" si="19"/>
        <v>6250</v>
      </c>
      <c r="C131">
        <f t="shared" si="20"/>
        <v>1838235.2941176472</v>
      </c>
      <c r="D131">
        <f t="shared" si="17"/>
        <v>367647.0588235294</v>
      </c>
      <c r="E131">
        <f t="shared" si="14"/>
        <v>937500</v>
      </c>
      <c r="F131">
        <f t="shared" si="15"/>
        <v>133.29044117647061</v>
      </c>
      <c r="G131">
        <f t="shared" si="16"/>
        <v>53.878676470588239</v>
      </c>
    </row>
    <row r="132" spans="1:7">
      <c r="A132">
        <f t="shared" si="18"/>
        <v>6300</v>
      </c>
      <c r="B132">
        <f t="shared" si="19"/>
        <v>6300</v>
      </c>
      <c r="C132">
        <f t="shared" si="20"/>
        <v>1852941.1764705882</v>
      </c>
      <c r="D132">
        <f t="shared" si="17"/>
        <v>370588.23529411765</v>
      </c>
      <c r="E132">
        <f t="shared" si="14"/>
        <v>945000</v>
      </c>
      <c r="F132">
        <f t="shared" si="15"/>
        <v>134.35676470588237</v>
      </c>
      <c r="G132">
        <f t="shared" si="16"/>
        <v>54.309705882352951</v>
      </c>
    </row>
    <row r="133" spans="1:7">
      <c r="A133">
        <f t="shared" si="18"/>
        <v>6350</v>
      </c>
      <c r="B133">
        <f t="shared" si="19"/>
        <v>6350</v>
      </c>
      <c r="C133">
        <f t="shared" si="20"/>
        <v>1867647.0588235294</v>
      </c>
      <c r="D133">
        <f t="shared" si="17"/>
        <v>373529.4117647059</v>
      </c>
      <c r="E133">
        <f t="shared" si="14"/>
        <v>952500</v>
      </c>
      <c r="F133">
        <f t="shared" si="15"/>
        <v>135.4230882352941</v>
      </c>
      <c r="G133">
        <f t="shared" si="16"/>
        <v>54.740735294117648</v>
      </c>
    </row>
    <row r="134" spans="1:7">
      <c r="A134">
        <f t="shared" si="18"/>
        <v>6400</v>
      </c>
      <c r="B134">
        <f t="shared" si="19"/>
        <v>6400</v>
      </c>
      <c r="C134">
        <f t="shared" si="20"/>
        <v>1882352.9411764706</v>
      </c>
      <c r="D134">
        <f t="shared" si="17"/>
        <v>376470.5882352941</v>
      </c>
      <c r="E134">
        <f t="shared" si="14"/>
        <v>960000</v>
      </c>
      <c r="F134">
        <f t="shared" si="15"/>
        <v>136.48941176470589</v>
      </c>
      <c r="G134">
        <f t="shared" si="16"/>
        <v>55.171764705882353</v>
      </c>
    </row>
    <row r="135" spans="1:7">
      <c r="A135">
        <f t="shared" si="18"/>
        <v>6450</v>
      </c>
      <c r="B135">
        <f t="shared" si="19"/>
        <v>6450</v>
      </c>
      <c r="C135">
        <f t="shared" si="20"/>
        <v>1897058.8235294118</v>
      </c>
      <c r="D135">
        <f t="shared" si="17"/>
        <v>379411.76470588235</v>
      </c>
      <c r="E135">
        <f t="shared" ref="E135:E198" si="21">F$2*1000*A135</f>
        <v>967500</v>
      </c>
      <c r="F135">
        <f t="shared" ref="F135:F198" si="22">(C135*D$2*24*30+E135)/1000000</f>
        <v>137.55573529411765</v>
      </c>
      <c r="G135">
        <f t="shared" ref="G135:G198" si="23">(D135*E$2*24*30+E135)/1000000</f>
        <v>55.602794117647058</v>
      </c>
    </row>
    <row r="136" spans="1:7">
      <c r="A136">
        <f t="shared" si="18"/>
        <v>6500</v>
      </c>
      <c r="B136">
        <f t="shared" si="19"/>
        <v>6500</v>
      </c>
      <c r="C136">
        <f t="shared" si="20"/>
        <v>1911764.705882353</v>
      </c>
      <c r="D136">
        <f t="shared" ref="D136:D199" si="24">((B136*1000)/(B$2*E$3))</f>
        <v>382352.9411764706</v>
      </c>
      <c r="E136">
        <f t="shared" si="21"/>
        <v>975000</v>
      </c>
      <c r="F136">
        <f t="shared" si="22"/>
        <v>138.62205882352941</v>
      </c>
      <c r="G136">
        <f t="shared" si="23"/>
        <v>56.033823529411769</v>
      </c>
    </row>
    <row r="137" spans="1:7">
      <c r="A137">
        <f t="shared" ref="A137:A200" si="25">A136+50</f>
        <v>6550</v>
      </c>
      <c r="B137">
        <f t="shared" ref="B137:B200" si="26">B136+50</f>
        <v>6550</v>
      </c>
      <c r="C137">
        <f t="shared" si="20"/>
        <v>1926470.5882352942</v>
      </c>
      <c r="D137">
        <f t="shared" si="24"/>
        <v>385294.1176470588</v>
      </c>
      <c r="E137">
        <f t="shared" si="21"/>
        <v>982500</v>
      </c>
      <c r="F137">
        <f t="shared" si="22"/>
        <v>139.68838235294118</v>
      </c>
      <c r="G137">
        <f t="shared" si="23"/>
        <v>56.464852941176474</v>
      </c>
    </row>
    <row r="138" spans="1:7">
      <c r="A138">
        <f t="shared" si="25"/>
        <v>6600</v>
      </c>
      <c r="B138">
        <f t="shared" si="26"/>
        <v>6600</v>
      </c>
      <c r="C138">
        <f t="shared" si="20"/>
        <v>1941176.4705882354</v>
      </c>
      <c r="D138">
        <f t="shared" si="24"/>
        <v>388235.29411764705</v>
      </c>
      <c r="E138">
        <f t="shared" si="21"/>
        <v>990000</v>
      </c>
      <c r="F138">
        <f t="shared" si="22"/>
        <v>140.75470588235294</v>
      </c>
      <c r="G138">
        <f t="shared" si="23"/>
        <v>56.895882352941179</v>
      </c>
    </row>
    <row r="139" spans="1:7">
      <c r="A139">
        <f t="shared" si="25"/>
        <v>6650</v>
      </c>
      <c r="B139">
        <f t="shared" si="26"/>
        <v>6650</v>
      </c>
      <c r="C139">
        <f t="shared" si="20"/>
        <v>1955882.3529411766</v>
      </c>
      <c r="D139">
        <f t="shared" si="24"/>
        <v>391176.4705882353</v>
      </c>
      <c r="E139">
        <f t="shared" si="21"/>
        <v>997500</v>
      </c>
      <c r="F139">
        <f t="shared" si="22"/>
        <v>141.8210294117647</v>
      </c>
      <c r="G139">
        <f t="shared" si="23"/>
        <v>57.326911764705891</v>
      </c>
    </row>
    <row r="140" spans="1:7">
      <c r="A140">
        <f t="shared" si="25"/>
        <v>6700</v>
      </c>
      <c r="B140">
        <f t="shared" si="26"/>
        <v>6700</v>
      </c>
      <c r="C140">
        <f t="shared" ref="C140:C203" si="27">((B140*1000)/(B$2*D$3))</f>
        <v>1970588.2352941176</v>
      </c>
      <c r="D140">
        <f t="shared" si="24"/>
        <v>394117.64705882355</v>
      </c>
      <c r="E140">
        <f t="shared" si="21"/>
        <v>1005000</v>
      </c>
      <c r="F140">
        <f t="shared" si="22"/>
        <v>142.88735294117649</v>
      </c>
      <c r="G140">
        <f t="shared" si="23"/>
        <v>57.757941176470602</v>
      </c>
    </row>
    <row r="141" spans="1:7">
      <c r="A141">
        <f t="shared" si="25"/>
        <v>6750</v>
      </c>
      <c r="B141">
        <f t="shared" si="26"/>
        <v>6750</v>
      </c>
      <c r="C141">
        <f t="shared" si="27"/>
        <v>1985294.1176470588</v>
      </c>
      <c r="D141">
        <f t="shared" si="24"/>
        <v>397058.82352941175</v>
      </c>
      <c r="E141">
        <f t="shared" si="21"/>
        <v>1012500</v>
      </c>
      <c r="F141">
        <f t="shared" si="22"/>
        <v>143.95367647058825</v>
      </c>
      <c r="G141">
        <f t="shared" si="23"/>
        <v>58.188970588235286</v>
      </c>
    </row>
    <row r="142" spans="1:7">
      <c r="A142">
        <f t="shared" si="25"/>
        <v>6800</v>
      </c>
      <c r="B142">
        <f t="shared" si="26"/>
        <v>6800</v>
      </c>
      <c r="C142">
        <f t="shared" si="27"/>
        <v>2000000</v>
      </c>
      <c r="D142">
        <f t="shared" si="24"/>
        <v>400000</v>
      </c>
      <c r="E142">
        <f t="shared" si="21"/>
        <v>1020000</v>
      </c>
      <c r="F142">
        <f t="shared" si="22"/>
        <v>145.02000000000001</v>
      </c>
      <c r="G142">
        <f t="shared" si="23"/>
        <v>58.62</v>
      </c>
    </row>
    <row r="143" spans="1:7">
      <c r="A143">
        <f t="shared" si="25"/>
        <v>6850</v>
      </c>
      <c r="B143">
        <f t="shared" si="26"/>
        <v>6850</v>
      </c>
      <c r="C143">
        <f t="shared" si="27"/>
        <v>2014705.8823529412</v>
      </c>
      <c r="D143">
        <f t="shared" si="24"/>
        <v>402941.17647058825</v>
      </c>
      <c r="E143">
        <f t="shared" si="21"/>
        <v>1027500</v>
      </c>
      <c r="F143">
        <f t="shared" si="22"/>
        <v>146.0863235294118</v>
      </c>
      <c r="G143">
        <f t="shared" si="23"/>
        <v>59.051029411764709</v>
      </c>
    </row>
    <row r="144" spans="1:7">
      <c r="A144">
        <f t="shared" si="25"/>
        <v>6900</v>
      </c>
      <c r="B144">
        <f t="shared" si="26"/>
        <v>6900</v>
      </c>
      <c r="C144">
        <f t="shared" si="27"/>
        <v>2029411.7647058824</v>
      </c>
      <c r="D144">
        <f t="shared" si="24"/>
        <v>405882.35294117645</v>
      </c>
      <c r="E144">
        <f t="shared" si="21"/>
        <v>1035000</v>
      </c>
      <c r="F144">
        <f t="shared" si="22"/>
        <v>147.15264705882356</v>
      </c>
      <c r="G144">
        <f t="shared" si="23"/>
        <v>59.482058823529414</v>
      </c>
    </row>
    <row r="145" spans="1:7">
      <c r="A145">
        <f t="shared" si="25"/>
        <v>6950</v>
      </c>
      <c r="B145">
        <f t="shared" si="26"/>
        <v>6950</v>
      </c>
      <c r="C145">
        <f t="shared" si="27"/>
        <v>2044117.6470588236</v>
      </c>
      <c r="D145">
        <f t="shared" si="24"/>
        <v>408823.5294117647</v>
      </c>
      <c r="E145">
        <f t="shared" si="21"/>
        <v>1042500</v>
      </c>
      <c r="F145">
        <f t="shared" si="22"/>
        <v>148.21897058823532</v>
      </c>
      <c r="G145">
        <f t="shared" si="23"/>
        <v>59.913088235294126</v>
      </c>
    </row>
    <row r="146" spans="1:7">
      <c r="A146">
        <f t="shared" si="25"/>
        <v>7000</v>
      </c>
      <c r="B146">
        <f t="shared" si="26"/>
        <v>7000</v>
      </c>
      <c r="C146">
        <f t="shared" si="27"/>
        <v>2058823.5294117648</v>
      </c>
      <c r="D146">
        <f t="shared" si="24"/>
        <v>411764.70588235295</v>
      </c>
      <c r="E146">
        <f t="shared" si="21"/>
        <v>1050000</v>
      </c>
      <c r="F146">
        <f t="shared" si="22"/>
        <v>149.28529411764708</v>
      </c>
      <c r="G146">
        <f t="shared" si="23"/>
        <v>60.34411764705883</v>
      </c>
    </row>
    <row r="147" spans="1:7">
      <c r="A147">
        <f t="shared" si="25"/>
        <v>7050</v>
      </c>
      <c r="B147">
        <f t="shared" si="26"/>
        <v>7050</v>
      </c>
      <c r="C147">
        <f t="shared" si="27"/>
        <v>2073529.411764706</v>
      </c>
      <c r="D147">
        <f t="shared" si="24"/>
        <v>414705.8823529412</v>
      </c>
      <c r="E147">
        <f t="shared" si="21"/>
        <v>1057500</v>
      </c>
      <c r="F147">
        <f t="shared" si="22"/>
        <v>150.35161764705884</v>
      </c>
      <c r="G147">
        <f t="shared" si="23"/>
        <v>60.775147058823542</v>
      </c>
    </row>
    <row r="148" spans="1:7">
      <c r="A148">
        <f t="shared" si="25"/>
        <v>7100</v>
      </c>
      <c r="B148">
        <f t="shared" si="26"/>
        <v>7100</v>
      </c>
      <c r="C148">
        <f t="shared" si="27"/>
        <v>2088235.2941176472</v>
      </c>
      <c r="D148">
        <f t="shared" si="24"/>
        <v>417647.0588235294</v>
      </c>
      <c r="E148">
        <f t="shared" si="21"/>
        <v>1065000</v>
      </c>
      <c r="F148">
        <f t="shared" si="22"/>
        <v>151.41794117647061</v>
      </c>
      <c r="G148">
        <f t="shared" si="23"/>
        <v>61.20617647058824</v>
      </c>
    </row>
    <row r="149" spans="1:7">
      <c r="A149">
        <f t="shared" si="25"/>
        <v>7150</v>
      </c>
      <c r="B149">
        <f t="shared" si="26"/>
        <v>7150</v>
      </c>
      <c r="C149">
        <f t="shared" si="27"/>
        <v>2102941.1764705884</v>
      </c>
      <c r="D149">
        <f t="shared" si="24"/>
        <v>420588.23529411765</v>
      </c>
      <c r="E149">
        <f t="shared" si="21"/>
        <v>1072500</v>
      </c>
      <c r="F149">
        <f t="shared" si="22"/>
        <v>152.4842647058824</v>
      </c>
      <c r="G149">
        <f t="shared" si="23"/>
        <v>61.637205882352951</v>
      </c>
    </row>
    <row r="150" spans="1:7">
      <c r="A150">
        <f t="shared" si="25"/>
        <v>7200</v>
      </c>
      <c r="B150">
        <f t="shared" si="26"/>
        <v>7200</v>
      </c>
      <c r="C150">
        <f t="shared" si="27"/>
        <v>2117647.0588235296</v>
      </c>
      <c r="D150">
        <f t="shared" si="24"/>
        <v>423529.4117647059</v>
      </c>
      <c r="E150">
        <f t="shared" si="21"/>
        <v>1080000</v>
      </c>
      <c r="F150">
        <f t="shared" si="22"/>
        <v>153.55058823529413</v>
      </c>
      <c r="G150">
        <f t="shared" si="23"/>
        <v>62.068235294117649</v>
      </c>
    </row>
    <row r="151" spans="1:7">
      <c r="A151">
        <f t="shared" si="25"/>
        <v>7250</v>
      </c>
      <c r="B151">
        <f t="shared" si="26"/>
        <v>7250</v>
      </c>
      <c r="C151">
        <f t="shared" si="27"/>
        <v>2132352.9411764708</v>
      </c>
      <c r="D151">
        <f t="shared" si="24"/>
        <v>426470.5882352941</v>
      </c>
      <c r="E151">
        <f t="shared" si="21"/>
        <v>1087500</v>
      </c>
      <c r="F151">
        <f t="shared" si="22"/>
        <v>154.61691176470592</v>
      </c>
      <c r="G151">
        <f t="shared" si="23"/>
        <v>62.499264705882354</v>
      </c>
    </row>
    <row r="152" spans="1:7">
      <c r="A152">
        <f t="shared" si="25"/>
        <v>7300</v>
      </c>
      <c r="B152">
        <f t="shared" si="26"/>
        <v>7300</v>
      </c>
      <c r="C152">
        <f t="shared" si="27"/>
        <v>2147058.823529412</v>
      </c>
      <c r="D152">
        <f t="shared" si="24"/>
        <v>429411.76470588235</v>
      </c>
      <c r="E152">
        <f t="shared" si="21"/>
        <v>1095000</v>
      </c>
      <c r="F152">
        <f t="shared" si="22"/>
        <v>155.68323529411765</v>
      </c>
      <c r="G152">
        <f t="shared" si="23"/>
        <v>62.930294117647058</v>
      </c>
    </row>
    <row r="153" spans="1:7">
      <c r="A153">
        <f t="shared" si="25"/>
        <v>7350</v>
      </c>
      <c r="B153">
        <f t="shared" si="26"/>
        <v>7350</v>
      </c>
      <c r="C153">
        <f t="shared" si="27"/>
        <v>2161764.7058823528</v>
      </c>
      <c r="D153">
        <f t="shared" si="24"/>
        <v>432352.9411764706</v>
      </c>
      <c r="E153">
        <f t="shared" si="21"/>
        <v>1102500</v>
      </c>
      <c r="F153">
        <f t="shared" si="22"/>
        <v>156.74955882352941</v>
      </c>
      <c r="G153">
        <f t="shared" si="23"/>
        <v>63.36132352941177</v>
      </c>
    </row>
    <row r="154" spans="1:7">
      <c r="A154">
        <f t="shared" si="25"/>
        <v>7400</v>
      </c>
      <c r="B154">
        <f t="shared" si="26"/>
        <v>7400</v>
      </c>
      <c r="C154">
        <f t="shared" si="27"/>
        <v>2176470.588235294</v>
      </c>
      <c r="D154">
        <f t="shared" si="24"/>
        <v>435294.1176470588</v>
      </c>
      <c r="E154">
        <f t="shared" si="21"/>
        <v>1110000</v>
      </c>
      <c r="F154">
        <f t="shared" si="22"/>
        <v>157.81588235294114</v>
      </c>
      <c r="G154">
        <f t="shared" si="23"/>
        <v>63.792352941176475</v>
      </c>
    </row>
    <row r="155" spans="1:7">
      <c r="A155">
        <f t="shared" si="25"/>
        <v>7450</v>
      </c>
      <c r="B155">
        <f t="shared" si="26"/>
        <v>7450</v>
      </c>
      <c r="C155">
        <f t="shared" si="27"/>
        <v>2191176.4705882352</v>
      </c>
      <c r="D155">
        <f t="shared" si="24"/>
        <v>438235.29411764705</v>
      </c>
      <c r="E155">
        <f t="shared" si="21"/>
        <v>1117500</v>
      </c>
      <c r="F155">
        <f t="shared" si="22"/>
        <v>158.88220588235293</v>
      </c>
      <c r="G155">
        <f t="shared" si="23"/>
        <v>64.223382352941172</v>
      </c>
    </row>
    <row r="156" spans="1:7">
      <c r="A156">
        <f t="shared" si="25"/>
        <v>7500</v>
      </c>
      <c r="B156">
        <f t="shared" si="26"/>
        <v>7500</v>
      </c>
      <c r="C156">
        <f t="shared" si="27"/>
        <v>2205882.3529411764</v>
      </c>
      <c r="D156">
        <f t="shared" si="24"/>
        <v>441176.4705882353</v>
      </c>
      <c r="E156">
        <f t="shared" si="21"/>
        <v>1125000</v>
      </c>
      <c r="F156">
        <f t="shared" si="22"/>
        <v>159.94852941176472</v>
      </c>
      <c r="G156">
        <f t="shared" si="23"/>
        <v>64.654411764705884</v>
      </c>
    </row>
    <row r="157" spans="1:7">
      <c r="A157">
        <f t="shared" si="25"/>
        <v>7550</v>
      </c>
      <c r="B157">
        <f t="shared" si="26"/>
        <v>7550</v>
      </c>
      <c r="C157">
        <f t="shared" si="27"/>
        <v>2220588.2352941176</v>
      </c>
      <c r="D157">
        <f t="shared" si="24"/>
        <v>444117.64705882355</v>
      </c>
      <c r="E157">
        <f t="shared" si="21"/>
        <v>1132500</v>
      </c>
      <c r="F157">
        <f t="shared" si="22"/>
        <v>161.01485294117649</v>
      </c>
      <c r="G157">
        <f t="shared" si="23"/>
        <v>65.085441176470596</v>
      </c>
    </row>
    <row r="158" spans="1:7">
      <c r="A158">
        <f t="shared" si="25"/>
        <v>7600</v>
      </c>
      <c r="B158">
        <f t="shared" si="26"/>
        <v>7600</v>
      </c>
      <c r="C158">
        <f t="shared" si="27"/>
        <v>2235294.1176470588</v>
      </c>
      <c r="D158">
        <f t="shared" si="24"/>
        <v>447058.82352941175</v>
      </c>
      <c r="E158">
        <f t="shared" si="21"/>
        <v>1140000</v>
      </c>
      <c r="F158">
        <f t="shared" si="22"/>
        <v>162.08117647058825</v>
      </c>
      <c r="G158">
        <f t="shared" si="23"/>
        <v>65.516470588235293</v>
      </c>
    </row>
    <row r="159" spans="1:7">
      <c r="A159">
        <f t="shared" si="25"/>
        <v>7650</v>
      </c>
      <c r="B159">
        <f t="shared" si="26"/>
        <v>7650</v>
      </c>
      <c r="C159">
        <f t="shared" si="27"/>
        <v>2250000</v>
      </c>
      <c r="D159">
        <f t="shared" si="24"/>
        <v>450000</v>
      </c>
      <c r="E159">
        <f t="shared" si="21"/>
        <v>1147500</v>
      </c>
      <c r="F159">
        <f t="shared" si="22"/>
        <v>163.14750000000001</v>
      </c>
      <c r="G159">
        <f t="shared" si="23"/>
        <v>65.947500000000005</v>
      </c>
    </row>
    <row r="160" spans="1:7">
      <c r="A160">
        <f t="shared" si="25"/>
        <v>7700</v>
      </c>
      <c r="B160">
        <f t="shared" si="26"/>
        <v>7700</v>
      </c>
      <c r="C160">
        <f t="shared" si="27"/>
        <v>2264705.8823529412</v>
      </c>
      <c r="D160">
        <f t="shared" si="24"/>
        <v>452941.17647058825</v>
      </c>
      <c r="E160">
        <f t="shared" si="21"/>
        <v>1155000</v>
      </c>
      <c r="F160">
        <f t="shared" si="22"/>
        <v>164.2138235294118</v>
      </c>
      <c r="G160">
        <f t="shared" si="23"/>
        <v>66.378529411764717</v>
      </c>
    </row>
    <row r="161" spans="1:7">
      <c r="A161">
        <f t="shared" si="25"/>
        <v>7750</v>
      </c>
      <c r="B161">
        <f t="shared" si="26"/>
        <v>7750</v>
      </c>
      <c r="C161">
        <f t="shared" si="27"/>
        <v>2279411.7647058824</v>
      </c>
      <c r="D161">
        <f t="shared" si="24"/>
        <v>455882.35294117645</v>
      </c>
      <c r="E161">
        <f t="shared" si="21"/>
        <v>1162500</v>
      </c>
      <c r="F161">
        <f t="shared" si="22"/>
        <v>165.28014705882356</v>
      </c>
      <c r="G161">
        <f t="shared" si="23"/>
        <v>66.809558823529414</v>
      </c>
    </row>
    <row r="162" spans="1:7">
      <c r="A162">
        <f t="shared" si="25"/>
        <v>7800</v>
      </c>
      <c r="B162">
        <f t="shared" si="26"/>
        <v>7800</v>
      </c>
      <c r="C162">
        <f t="shared" si="27"/>
        <v>2294117.6470588236</v>
      </c>
      <c r="D162">
        <f t="shared" si="24"/>
        <v>458823.5294117647</v>
      </c>
      <c r="E162">
        <f t="shared" si="21"/>
        <v>1170000</v>
      </c>
      <c r="F162">
        <f t="shared" si="22"/>
        <v>166.34647058823532</v>
      </c>
      <c r="G162">
        <f t="shared" si="23"/>
        <v>67.24058823529414</v>
      </c>
    </row>
    <row r="163" spans="1:7">
      <c r="A163">
        <f t="shared" si="25"/>
        <v>7850</v>
      </c>
      <c r="B163">
        <f t="shared" si="26"/>
        <v>7850</v>
      </c>
      <c r="C163">
        <f t="shared" si="27"/>
        <v>2308823.5294117648</v>
      </c>
      <c r="D163">
        <f t="shared" si="24"/>
        <v>461764.70588235295</v>
      </c>
      <c r="E163">
        <f t="shared" si="21"/>
        <v>1177500</v>
      </c>
      <c r="F163">
        <f t="shared" si="22"/>
        <v>167.41279411764708</v>
      </c>
      <c r="G163">
        <f t="shared" si="23"/>
        <v>67.671617647058824</v>
      </c>
    </row>
    <row r="164" spans="1:7">
      <c r="A164">
        <f t="shared" si="25"/>
        <v>7900</v>
      </c>
      <c r="B164">
        <f t="shared" si="26"/>
        <v>7900</v>
      </c>
      <c r="C164">
        <f t="shared" si="27"/>
        <v>2323529.411764706</v>
      </c>
      <c r="D164">
        <f t="shared" si="24"/>
        <v>464705.8823529412</v>
      </c>
      <c r="E164">
        <f t="shared" si="21"/>
        <v>1185000</v>
      </c>
      <c r="F164">
        <f t="shared" si="22"/>
        <v>168.47911764705884</v>
      </c>
      <c r="G164">
        <f t="shared" si="23"/>
        <v>68.102647058823536</v>
      </c>
    </row>
    <row r="165" spans="1:7">
      <c r="A165">
        <f t="shared" si="25"/>
        <v>7950</v>
      </c>
      <c r="B165">
        <f t="shared" si="26"/>
        <v>7950</v>
      </c>
      <c r="C165">
        <f t="shared" si="27"/>
        <v>2338235.2941176472</v>
      </c>
      <c r="D165">
        <f t="shared" si="24"/>
        <v>467647.0588235294</v>
      </c>
      <c r="E165">
        <f t="shared" si="21"/>
        <v>1192500</v>
      </c>
      <c r="F165">
        <f t="shared" si="22"/>
        <v>169.5454411764706</v>
      </c>
      <c r="G165">
        <f t="shared" si="23"/>
        <v>68.533676470588233</v>
      </c>
    </row>
    <row r="166" spans="1:7">
      <c r="A166">
        <f t="shared" si="25"/>
        <v>8000</v>
      </c>
      <c r="B166">
        <f t="shared" si="26"/>
        <v>8000</v>
      </c>
      <c r="C166">
        <f t="shared" si="27"/>
        <v>2352941.1764705884</v>
      </c>
      <c r="D166">
        <f t="shared" si="24"/>
        <v>470588.23529411765</v>
      </c>
      <c r="E166">
        <f t="shared" si="21"/>
        <v>1200000</v>
      </c>
      <c r="F166">
        <f t="shared" si="22"/>
        <v>170.61176470588239</v>
      </c>
      <c r="G166">
        <f t="shared" si="23"/>
        <v>68.964705882352945</v>
      </c>
    </row>
    <row r="167" spans="1:7">
      <c r="A167">
        <f t="shared" si="25"/>
        <v>8050</v>
      </c>
      <c r="B167">
        <f t="shared" si="26"/>
        <v>8050</v>
      </c>
      <c r="C167">
        <f t="shared" si="27"/>
        <v>2367647.0588235296</v>
      </c>
      <c r="D167">
        <f t="shared" si="24"/>
        <v>473529.4117647059</v>
      </c>
      <c r="E167">
        <f t="shared" si="21"/>
        <v>1207500</v>
      </c>
      <c r="F167">
        <f t="shared" si="22"/>
        <v>171.67808823529413</v>
      </c>
      <c r="G167">
        <f t="shared" si="23"/>
        <v>69.395735294117657</v>
      </c>
    </row>
    <row r="168" spans="1:7">
      <c r="A168">
        <f t="shared" si="25"/>
        <v>8100</v>
      </c>
      <c r="B168">
        <f t="shared" si="26"/>
        <v>8100</v>
      </c>
      <c r="C168">
        <f t="shared" si="27"/>
        <v>2382352.9411764708</v>
      </c>
      <c r="D168">
        <f t="shared" si="24"/>
        <v>476470.5882352941</v>
      </c>
      <c r="E168">
        <f t="shared" si="21"/>
        <v>1215000</v>
      </c>
      <c r="F168">
        <f t="shared" si="22"/>
        <v>172.74441176470592</v>
      </c>
      <c r="G168">
        <f t="shared" si="23"/>
        <v>69.826764705882354</v>
      </c>
    </row>
    <row r="169" spans="1:7">
      <c r="A169">
        <f t="shared" si="25"/>
        <v>8150</v>
      </c>
      <c r="B169">
        <f t="shared" si="26"/>
        <v>8150</v>
      </c>
      <c r="C169">
        <f t="shared" si="27"/>
        <v>2397058.823529412</v>
      </c>
      <c r="D169">
        <f t="shared" si="24"/>
        <v>479411.76470588235</v>
      </c>
      <c r="E169">
        <f t="shared" si="21"/>
        <v>1222500</v>
      </c>
      <c r="F169">
        <f t="shared" si="22"/>
        <v>173.81073529411765</v>
      </c>
      <c r="G169">
        <f t="shared" si="23"/>
        <v>70.257794117647052</v>
      </c>
    </row>
    <row r="170" spans="1:7">
      <c r="A170">
        <f t="shared" si="25"/>
        <v>8200</v>
      </c>
      <c r="B170">
        <f t="shared" si="26"/>
        <v>8200</v>
      </c>
      <c r="C170">
        <f t="shared" si="27"/>
        <v>2411764.7058823528</v>
      </c>
      <c r="D170">
        <f t="shared" si="24"/>
        <v>482352.9411764706</v>
      </c>
      <c r="E170">
        <f t="shared" si="21"/>
        <v>1230000</v>
      </c>
      <c r="F170">
        <f t="shared" si="22"/>
        <v>174.87705882352941</v>
      </c>
      <c r="G170">
        <f t="shared" si="23"/>
        <v>70.688823529411778</v>
      </c>
    </row>
    <row r="171" spans="1:7">
      <c r="A171">
        <f t="shared" si="25"/>
        <v>8250</v>
      </c>
      <c r="B171">
        <f t="shared" si="26"/>
        <v>8250</v>
      </c>
      <c r="C171">
        <f t="shared" si="27"/>
        <v>2426470.588235294</v>
      </c>
      <c r="D171">
        <f t="shared" si="24"/>
        <v>485294.1176470588</v>
      </c>
      <c r="E171">
        <f t="shared" si="21"/>
        <v>1237500</v>
      </c>
      <c r="F171">
        <f t="shared" si="22"/>
        <v>175.94338235294114</v>
      </c>
      <c r="G171">
        <f t="shared" si="23"/>
        <v>71.119852941176475</v>
      </c>
    </row>
    <row r="172" spans="1:7">
      <c r="A172">
        <f t="shared" si="25"/>
        <v>8300</v>
      </c>
      <c r="B172">
        <f t="shared" si="26"/>
        <v>8300</v>
      </c>
      <c r="C172">
        <f t="shared" si="27"/>
        <v>2441176.4705882352</v>
      </c>
      <c r="D172">
        <f t="shared" si="24"/>
        <v>488235.29411764705</v>
      </c>
      <c r="E172">
        <f t="shared" si="21"/>
        <v>1245000</v>
      </c>
      <c r="F172">
        <f t="shared" si="22"/>
        <v>177.00970588235296</v>
      </c>
      <c r="G172">
        <f t="shared" si="23"/>
        <v>71.550882352941187</v>
      </c>
    </row>
    <row r="173" spans="1:7">
      <c r="A173">
        <f t="shared" si="25"/>
        <v>8350</v>
      </c>
      <c r="B173">
        <f t="shared" si="26"/>
        <v>8350</v>
      </c>
      <c r="C173">
        <f t="shared" si="27"/>
        <v>2455882.3529411764</v>
      </c>
      <c r="D173">
        <f t="shared" si="24"/>
        <v>491176.4705882353</v>
      </c>
      <c r="E173">
        <f t="shared" si="21"/>
        <v>1252500</v>
      </c>
      <c r="F173">
        <f t="shared" si="22"/>
        <v>178.07602941176472</v>
      </c>
      <c r="G173">
        <f t="shared" si="23"/>
        <v>71.981911764705899</v>
      </c>
    </row>
    <row r="174" spans="1:7">
      <c r="A174">
        <f t="shared" si="25"/>
        <v>8400</v>
      </c>
      <c r="B174">
        <f t="shared" si="26"/>
        <v>8400</v>
      </c>
      <c r="C174">
        <f t="shared" si="27"/>
        <v>2470588.2352941176</v>
      </c>
      <c r="D174">
        <f t="shared" si="24"/>
        <v>494117.64705882355</v>
      </c>
      <c r="E174">
        <f t="shared" si="21"/>
        <v>1260000</v>
      </c>
      <c r="F174">
        <f t="shared" si="22"/>
        <v>179.14235294117648</v>
      </c>
      <c r="G174">
        <f t="shared" si="23"/>
        <v>72.412941176470596</v>
      </c>
    </row>
    <row r="175" spans="1:7">
      <c r="A175">
        <f t="shared" si="25"/>
        <v>8450</v>
      </c>
      <c r="B175">
        <f t="shared" si="26"/>
        <v>8450</v>
      </c>
      <c r="C175">
        <f t="shared" si="27"/>
        <v>2485294.1176470588</v>
      </c>
      <c r="D175">
        <f t="shared" si="24"/>
        <v>497058.82352941175</v>
      </c>
      <c r="E175">
        <f t="shared" si="21"/>
        <v>1267500</v>
      </c>
      <c r="F175">
        <f t="shared" si="22"/>
        <v>180.20867647058824</v>
      </c>
      <c r="G175">
        <f t="shared" si="23"/>
        <v>72.843970588235294</v>
      </c>
    </row>
    <row r="176" spans="1:7">
      <c r="A176">
        <f t="shared" si="25"/>
        <v>8500</v>
      </c>
      <c r="B176">
        <f t="shared" si="26"/>
        <v>8500</v>
      </c>
      <c r="C176">
        <f t="shared" si="27"/>
        <v>2500000</v>
      </c>
      <c r="D176">
        <f t="shared" si="24"/>
        <v>500000</v>
      </c>
      <c r="E176">
        <f t="shared" si="21"/>
        <v>1275000</v>
      </c>
      <c r="F176">
        <f t="shared" si="22"/>
        <v>181.27500000000001</v>
      </c>
      <c r="G176">
        <f t="shared" si="23"/>
        <v>73.275000000000006</v>
      </c>
    </row>
    <row r="177" spans="1:7">
      <c r="A177">
        <f t="shared" si="25"/>
        <v>8550</v>
      </c>
      <c r="B177">
        <f t="shared" si="26"/>
        <v>8550</v>
      </c>
      <c r="C177">
        <f t="shared" si="27"/>
        <v>2514705.8823529412</v>
      </c>
      <c r="D177">
        <f t="shared" si="24"/>
        <v>502941.17647058825</v>
      </c>
      <c r="E177">
        <f t="shared" si="21"/>
        <v>1282500</v>
      </c>
      <c r="F177">
        <f t="shared" si="22"/>
        <v>182.3413235294118</v>
      </c>
      <c r="G177">
        <f t="shared" si="23"/>
        <v>73.706029411764717</v>
      </c>
    </row>
    <row r="178" spans="1:7">
      <c r="A178">
        <f t="shared" si="25"/>
        <v>8600</v>
      </c>
      <c r="B178">
        <f t="shared" si="26"/>
        <v>8600</v>
      </c>
      <c r="C178">
        <f t="shared" si="27"/>
        <v>2529411.7647058824</v>
      </c>
      <c r="D178">
        <f t="shared" si="24"/>
        <v>505882.35294117645</v>
      </c>
      <c r="E178">
        <f t="shared" si="21"/>
        <v>1290000</v>
      </c>
      <c r="F178">
        <f t="shared" si="22"/>
        <v>183.40764705882356</v>
      </c>
      <c r="G178">
        <f t="shared" si="23"/>
        <v>74.137058823529429</v>
      </c>
    </row>
    <row r="179" spans="1:7">
      <c r="A179">
        <f t="shared" si="25"/>
        <v>8650</v>
      </c>
      <c r="B179">
        <f t="shared" si="26"/>
        <v>8650</v>
      </c>
      <c r="C179">
        <f t="shared" si="27"/>
        <v>2544117.6470588236</v>
      </c>
      <c r="D179">
        <f t="shared" si="24"/>
        <v>508823.5294117647</v>
      </c>
      <c r="E179">
        <f t="shared" si="21"/>
        <v>1297500</v>
      </c>
      <c r="F179">
        <f t="shared" si="22"/>
        <v>184.47397058823532</v>
      </c>
      <c r="G179">
        <f t="shared" si="23"/>
        <v>74.568088235294113</v>
      </c>
    </row>
    <row r="180" spans="1:7">
      <c r="A180">
        <f t="shared" si="25"/>
        <v>8700</v>
      </c>
      <c r="B180">
        <f t="shared" si="26"/>
        <v>8700</v>
      </c>
      <c r="C180">
        <f t="shared" si="27"/>
        <v>2558823.5294117648</v>
      </c>
      <c r="D180">
        <f t="shared" si="24"/>
        <v>511764.70588235295</v>
      </c>
      <c r="E180">
        <f t="shared" si="21"/>
        <v>1305000</v>
      </c>
      <c r="F180">
        <f t="shared" si="22"/>
        <v>185.54029411764708</v>
      </c>
      <c r="G180">
        <f t="shared" si="23"/>
        <v>74.999117647058824</v>
      </c>
    </row>
    <row r="181" spans="1:7">
      <c r="A181">
        <f t="shared" si="25"/>
        <v>8750</v>
      </c>
      <c r="B181">
        <f t="shared" si="26"/>
        <v>8750</v>
      </c>
      <c r="C181">
        <f t="shared" si="27"/>
        <v>2573529.411764706</v>
      </c>
      <c r="D181">
        <f t="shared" si="24"/>
        <v>514705.8823529412</v>
      </c>
      <c r="E181">
        <f t="shared" si="21"/>
        <v>1312500</v>
      </c>
      <c r="F181">
        <f t="shared" si="22"/>
        <v>186.60661764705884</v>
      </c>
      <c r="G181">
        <f t="shared" si="23"/>
        <v>75.430147058823536</v>
      </c>
    </row>
    <row r="182" spans="1:7">
      <c r="A182">
        <f t="shared" si="25"/>
        <v>8800</v>
      </c>
      <c r="B182">
        <f t="shared" si="26"/>
        <v>8800</v>
      </c>
      <c r="C182">
        <f t="shared" si="27"/>
        <v>2588235.2941176472</v>
      </c>
      <c r="D182">
        <f t="shared" si="24"/>
        <v>517647.0588235294</v>
      </c>
      <c r="E182">
        <f t="shared" si="21"/>
        <v>1320000</v>
      </c>
      <c r="F182">
        <f t="shared" si="22"/>
        <v>187.6729411764706</v>
      </c>
      <c r="G182">
        <f t="shared" si="23"/>
        <v>75.861176470588234</v>
      </c>
    </row>
    <row r="183" spans="1:7">
      <c r="A183">
        <f t="shared" si="25"/>
        <v>8850</v>
      </c>
      <c r="B183">
        <f t="shared" si="26"/>
        <v>8850</v>
      </c>
      <c r="C183">
        <f t="shared" si="27"/>
        <v>2602941.1764705884</v>
      </c>
      <c r="D183">
        <f t="shared" si="24"/>
        <v>520588.23529411765</v>
      </c>
      <c r="E183">
        <f t="shared" si="21"/>
        <v>1327500</v>
      </c>
      <c r="F183">
        <f t="shared" si="22"/>
        <v>188.73926470588239</v>
      </c>
      <c r="G183">
        <f t="shared" si="23"/>
        <v>76.292205882352945</v>
      </c>
    </row>
    <row r="184" spans="1:7">
      <c r="A184">
        <f t="shared" si="25"/>
        <v>8900</v>
      </c>
      <c r="B184">
        <f t="shared" si="26"/>
        <v>8900</v>
      </c>
      <c r="C184">
        <f t="shared" si="27"/>
        <v>2617647.0588235296</v>
      </c>
      <c r="D184">
        <f t="shared" si="24"/>
        <v>523529.4117647059</v>
      </c>
      <c r="E184">
        <f t="shared" si="21"/>
        <v>1335000</v>
      </c>
      <c r="F184">
        <f t="shared" si="22"/>
        <v>189.80558823529412</v>
      </c>
      <c r="G184">
        <f t="shared" si="23"/>
        <v>76.723235294117657</v>
      </c>
    </row>
    <row r="185" spans="1:7">
      <c r="A185">
        <f t="shared" si="25"/>
        <v>8950</v>
      </c>
      <c r="B185">
        <f t="shared" si="26"/>
        <v>8950</v>
      </c>
      <c r="C185">
        <f t="shared" si="27"/>
        <v>2632352.9411764708</v>
      </c>
      <c r="D185">
        <f t="shared" si="24"/>
        <v>526470.5882352941</v>
      </c>
      <c r="E185">
        <f t="shared" si="21"/>
        <v>1342500</v>
      </c>
      <c r="F185">
        <f t="shared" si="22"/>
        <v>190.87191176470591</v>
      </c>
      <c r="G185">
        <f t="shared" si="23"/>
        <v>77.154264705882355</v>
      </c>
    </row>
    <row r="186" spans="1:7">
      <c r="A186">
        <f t="shared" si="25"/>
        <v>9000</v>
      </c>
      <c r="B186">
        <f t="shared" si="26"/>
        <v>9000</v>
      </c>
      <c r="C186">
        <f t="shared" si="27"/>
        <v>2647058.823529412</v>
      </c>
      <c r="D186">
        <f t="shared" si="24"/>
        <v>529411.76470588241</v>
      </c>
      <c r="E186">
        <f t="shared" si="21"/>
        <v>1350000</v>
      </c>
      <c r="F186">
        <f t="shared" si="22"/>
        <v>191.93823529411765</v>
      </c>
      <c r="G186">
        <f t="shared" si="23"/>
        <v>77.585294117647067</v>
      </c>
    </row>
    <row r="187" spans="1:7">
      <c r="A187">
        <f t="shared" si="25"/>
        <v>9050</v>
      </c>
      <c r="B187">
        <f t="shared" si="26"/>
        <v>9050</v>
      </c>
      <c r="C187">
        <f t="shared" si="27"/>
        <v>2661764.7058823532</v>
      </c>
      <c r="D187">
        <f t="shared" si="24"/>
        <v>532352.9411764706</v>
      </c>
      <c r="E187">
        <f t="shared" si="21"/>
        <v>1357500</v>
      </c>
      <c r="F187">
        <f t="shared" si="22"/>
        <v>193.00455882352946</v>
      </c>
      <c r="G187">
        <f t="shared" si="23"/>
        <v>78.016323529411778</v>
      </c>
    </row>
    <row r="188" spans="1:7">
      <c r="A188">
        <f t="shared" si="25"/>
        <v>9100</v>
      </c>
      <c r="B188">
        <f t="shared" si="26"/>
        <v>9100</v>
      </c>
      <c r="C188">
        <f t="shared" si="27"/>
        <v>2676470.588235294</v>
      </c>
      <c r="D188">
        <f t="shared" si="24"/>
        <v>535294.1176470588</v>
      </c>
      <c r="E188">
        <f t="shared" si="21"/>
        <v>1365000</v>
      </c>
      <c r="F188">
        <f t="shared" si="22"/>
        <v>194.07088235294117</v>
      </c>
      <c r="G188">
        <f t="shared" si="23"/>
        <v>78.447352941176476</v>
      </c>
    </row>
    <row r="189" spans="1:7">
      <c r="A189">
        <f t="shared" si="25"/>
        <v>9150</v>
      </c>
      <c r="B189">
        <f t="shared" si="26"/>
        <v>9150</v>
      </c>
      <c r="C189">
        <f t="shared" si="27"/>
        <v>2691176.4705882352</v>
      </c>
      <c r="D189">
        <f t="shared" si="24"/>
        <v>538235.29411764711</v>
      </c>
      <c r="E189">
        <f t="shared" si="21"/>
        <v>1372500</v>
      </c>
      <c r="F189">
        <f t="shared" si="22"/>
        <v>195.13720588235296</v>
      </c>
      <c r="G189">
        <f t="shared" si="23"/>
        <v>78.878382352941202</v>
      </c>
    </row>
    <row r="190" spans="1:7">
      <c r="A190">
        <f t="shared" si="25"/>
        <v>9200</v>
      </c>
      <c r="B190">
        <f t="shared" si="26"/>
        <v>9200</v>
      </c>
      <c r="C190">
        <f t="shared" si="27"/>
        <v>2705882.3529411764</v>
      </c>
      <c r="D190">
        <f t="shared" si="24"/>
        <v>541176.4705882353</v>
      </c>
      <c r="E190">
        <f t="shared" si="21"/>
        <v>1380000</v>
      </c>
      <c r="F190">
        <f t="shared" si="22"/>
        <v>196.20352941176472</v>
      </c>
      <c r="G190">
        <f t="shared" si="23"/>
        <v>79.309411764705899</v>
      </c>
    </row>
    <row r="191" spans="1:7">
      <c r="A191">
        <f t="shared" si="25"/>
        <v>9250</v>
      </c>
      <c r="B191">
        <f t="shared" si="26"/>
        <v>9250</v>
      </c>
      <c r="C191">
        <f t="shared" si="27"/>
        <v>2720588.2352941176</v>
      </c>
      <c r="D191">
        <f t="shared" si="24"/>
        <v>544117.6470588235</v>
      </c>
      <c r="E191">
        <f t="shared" si="21"/>
        <v>1387500</v>
      </c>
      <c r="F191">
        <f t="shared" si="22"/>
        <v>197.26985294117645</v>
      </c>
      <c r="G191">
        <f t="shared" si="23"/>
        <v>79.740441176470583</v>
      </c>
    </row>
    <row r="192" spans="1:7">
      <c r="A192">
        <f t="shared" si="25"/>
        <v>9300</v>
      </c>
      <c r="B192">
        <f t="shared" si="26"/>
        <v>9300</v>
      </c>
      <c r="C192">
        <f t="shared" si="27"/>
        <v>2735294.1176470588</v>
      </c>
      <c r="D192">
        <f t="shared" si="24"/>
        <v>547058.82352941181</v>
      </c>
      <c r="E192">
        <f t="shared" si="21"/>
        <v>1395000</v>
      </c>
      <c r="F192">
        <f t="shared" si="22"/>
        <v>198.33617647058824</v>
      </c>
      <c r="G192">
        <f t="shared" si="23"/>
        <v>80.171470588235309</v>
      </c>
    </row>
    <row r="193" spans="1:7">
      <c r="A193">
        <f t="shared" si="25"/>
        <v>9350</v>
      </c>
      <c r="B193">
        <f t="shared" si="26"/>
        <v>9350</v>
      </c>
      <c r="C193">
        <f t="shared" si="27"/>
        <v>2750000</v>
      </c>
      <c r="D193">
        <f t="shared" si="24"/>
        <v>550000</v>
      </c>
      <c r="E193">
        <f t="shared" si="21"/>
        <v>1402500</v>
      </c>
      <c r="F193">
        <f t="shared" si="22"/>
        <v>199.4025</v>
      </c>
      <c r="G193">
        <f t="shared" si="23"/>
        <v>80.602500000000006</v>
      </c>
    </row>
    <row r="194" spans="1:7">
      <c r="A194">
        <f t="shared" si="25"/>
        <v>9400</v>
      </c>
      <c r="B194">
        <f t="shared" si="26"/>
        <v>9400</v>
      </c>
      <c r="C194">
        <f t="shared" si="27"/>
        <v>2764705.8823529412</v>
      </c>
      <c r="D194">
        <f t="shared" si="24"/>
        <v>552941.17647058819</v>
      </c>
      <c r="E194">
        <f t="shared" si="21"/>
        <v>1410000</v>
      </c>
      <c r="F194">
        <f t="shared" si="22"/>
        <v>200.46882352941179</v>
      </c>
      <c r="G194">
        <f t="shared" si="23"/>
        <v>81.033529411764718</v>
      </c>
    </row>
    <row r="195" spans="1:7">
      <c r="A195">
        <f t="shared" si="25"/>
        <v>9450</v>
      </c>
      <c r="B195">
        <f t="shared" si="26"/>
        <v>9450</v>
      </c>
      <c r="C195">
        <f t="shared" si="27"/>
        <v>2779411.7647058824</v>
      </c>
      <c r="D195">
        <f t="shared" si="24"/>
        <v>555882.3529411765</v>
      </c>
      <c r="E195">
        <f t="shared" si="21"/>
        <v>1417500</v>
      </c>
      <c r="F195">
        <f t="shared" si="22"/>
        <v>201.53514705882355</v>
      </c>
      <c r="G195">
        <f t="shared" si="23"/>
        <v>81.464558823529416</v>
      </c>
    </row>
    <row r="196" spans="1:7">
      <c r="A196">
        <f t="shared" si="25"/>
        <v>9500</v>
      </c>
      <c r="B196">
        <f t="shared" si="26"/>
        <v>9500</v>
      </c>
      <c r="C196">
        <f t="shared" si="27"/>
        <v>2794117.6470588236</v>
      </c>
      <c r="D196">
        <f t="shared" si="24"/>
        <v>558823.5294117647</v>
      </c>
      <c r="E196">
        <f t="shared" si="21"/>
        <v>1425000</v>
      </c>
      <c r="F196">
        <f t="shared" si="22"/>
        <v>202.60147058823529</v>
      </c>
      <c r="G196">
        <f t="shared" si="23"/>
        <v>81.895588235294113</v>
      </c>
    </row>
    <row r="197" spans="1:7">
      <c r="A197">
        <f t="shared" si="25"/>
        <v>9550</v>
      </c>
      <c r="B197">
        <f t="shared" si="26"/>
        <v>9550</v>
      </c>
      <c r="C197">
        <f t="shared" si="27"/>
        <v>2808823.5294117648</v>
      </c>
      <c r="D197">
        <f t="shared" si="24"/>
        <v>561764.70588235289</v>
      </c>
      <c r="E197">
        <f t="shared" si="21"/>
        <v>1432500</v>
      </c>
      <c r="F197">
        <f t="shared" si="22"/>
        <v>203.66779411764708</v>
      </c>
      <c r="G197">
        <f t="shared" si="23"/>
        <v>82.326617647058811</v>
      </c>
    </row>
    <row r="198" spans="1:7">
      <c r="A198">
        <f t="shared" si="25"/>
        <v>9600</v>
      </c>
      <c r="B198">
        <f t="shared" si="26"/>
        <v>9600</v>
      </c>
      <c r="C198">
        <f t="shared" si="27"/>
        <v>2823529.411764706</v>
      </c>
      <c r="D198">
        <f t="shared" si="24"/>
        <v>564705.8823529412</v>
      </c>
      <c r="E198">
        <f t="shared" si="21"/>
        <v>1440000</v>
      </c>
      <c r="F198">
        <f t="shared" si="22"/>
        <v>204.73411764705884</v>
      </c>
      <c r="G198">
        <f t="shared" si="23"/>
        <v>82.757647058823537</v>
      </c>
    </row>
    <row r="199" spans="1:7">
      <c r="A199">
        <f t="shared" si="25"/>
        <v>9650</v>
      </c>
      <c r="B199">
        <f t="shared" si="26"/>
        <v>9650</v>
      </c>
      <c r="C199">
        <f t="shared" si="27"/>
        <v>2838235.2941176472</v>
      </c>
      <c r="D199">
        <f t="shared" si="24"/>
        <v>567647.0588235294</v>
      </c>
      <c r="E199">
        <f t="shared" ref="E199:E206" si="28">F$2*1000*A199</f>
        <v>1447500</v>
      </c>
      <c r="F199">
        <f t="shared" ref="F199:F206" si="29">(C199*D$2*24*30+E199)/1000000</f>
        <v>205.8004411764706</v>
      </c>
      <c r="G199">
        <f t="shared" ref="G199:G206" si="30">(D199*E$2*24*30+E199)/1000000</f>
        <v>83.188676470588234</v>
      </c>
    </row>
    <row r="200" spans="1:7">
      <c r="A200">
        <f t="shared" si="25"/>
        <v>9700</v>
      </c>
      <c r="B200">
        <f t="shared" si="26"/>
        <v>9700</v>
      </c>
      <c r="C200">
        <f t="shared" si="27"/>
        <v>2852941.1764705884</v>
      </c>
      <c r="D200">
        <f t="shared" ref="D200:D206" si="31">((B200*1000)/(B$2*E$3))</f>
        <v>570588.23529411759</v>
      </c>
      <c r="E200">
        <f t="shared" si="28"/>
        <v>1455000</v>
      </c>
      <c r="F200">
        <f t="shared" si="29"/>
        <v>206.86676470588239</v>
      </c>
      <c r="G200">
        <f t="shared" si="30"/>
        <v>83.619705882352946</v>
      </c>
    </row>
    <row r="201" spans="1:7">
      <c r="A201">
        <f t="shared" ref="A201:A206" si="32">A200+50</f>
        <v>9750</v>
      </c>
      <c r="B201">
        <f t="shared" ref="B201:B206" si="33">B200+50</f>
        <v>9750</v>
      </c>
      <c r="C201">
        <f t="shared" si="27"/>
        <v>2867647.0588235296</v>
      </c>
      <c r="D201">
        <f t="shared" si="31"/>
        <v>573529.4117647059</v>
      </c>
      <c r="E201">
        <f t="shared" si="28"/>
        <v>1462500</v>
      </c>
      <c r="F201">
        <f t="shared" si="29"/>
        <v>207.93308823529409</v>
      </c>
      <c r="G201">
        <f t="shared" si="30"/>
        <v>84.050735294117658</v>
      </c>
    </row>
    <row r="202" spans="1:7">
      <c r="A202">
        <f t="shared" si="32"/>
        <v>9800</v>
      </c>
      <c r="B202">
        <f t="shared" si="33"/>
        <v>9800</v>
      </c>
      <c r="C202">
        <f t="shared" si="27"/>
        <v>2882352.9411764708</v>
      </c>
      <c r="D202">
        <f t="shared" si="31"/>
        <v>576470.5882352941</v>
      </c>
      <c r="E202">
        <f t="shared" si="28"/>
        <v>1470000</v>
      </c>
      <c r="F202">
        <f t="shared" si="29"/>
        <v>208.99941176470594</v>
      </c>
      <c r="G202">
        <f t="shared" si="30"/>
        <v>84.481764705882355</v>
      </c>
    </row>
    <row r="203" spans="1:7">
      <c r="A203">
        <f t="shared" si="32"/>
        <v>9850</v>
      </c>
      <c r="B203">
        <f t="shared" si="33"/>
        <v>9850</v>
      </c>
      <c r="C203">
        <f t="shared" si="27"/>
        <v>2897058.823529412</v>
      </c>
      <c r="D203">
        <f t="shared" si="31"/>
        <v>579411.76470588241</v>
      </c>
      <c r="E203">
        <f t="shared" si="28"/>
        <v>1477500</v>
      </c>
      <c r="F203">
        <f t="shared" si="29"/>
        <v>210.06573529411767</v>
      </c>
      <c r="G203">
        <f t="shared" si="30"/>
        <v>84.912794117647067</v>
      </c>
    </row>
    <row r="204" spans="1:7">
      <c r="A204">
        <f t="shared" si="32"/>
        <v>9900</v>
      </c>
      <c r="B204">
        <f t="shared" si="33"/>
        <v>9900</v>
      </c>
      <c r="C204">
        <f t="shared" ref="C204:C206" si="34">((B204*1000)/(B$2*D$3))</f>
        <v>2911764.7058823532</v>
      </c>
      <c r="D204">
        <f t="shared" si="31"/>
        <v>582352.9411764706</v>
      </c>
      <c r="E204">
        <f t="shared" si="28"/>
        <v>1485000</v>
      </c>
      <c r="F204">
        <f t="shared" si="29"/>
        <v>211.13205882352946</v>
      </c>
      <c r="G204">
        <f t="shared" si="30"/>
        <v>85.343823529411779</v>
      </c>
    </row>
    <row r="205" spans="1:7">
      <c r="A205">
        <f t="shared" si="32"/>
        <v>9950</v>
      </c>
      <c r="B205">
        <f t="shared" si="33"/>
        <v>9950</v>
      </c>
      <c r="C205">
        <f t="shared" si="34"/>
        <v>2926470.588235294</v>
      </c>
      <c r="D205">
        <f t="shared" si="31"/>
        <v>585294.1176470588</v>
      </c>
      <c r="E205">
        <f t="shared" si="28"/>
        <v>1492500</v>
      </c>
      <c r="F205">
        <f t="shared" si="29"/>
        <v>212.19838235294117</v>
      </c>
      <c r="G205">
        <f t="shared" si="30"/>
        <v>85.774852941176476</v>
      </c>
    </row>
    <row r="206" spans="1:7">
      <c r="A206">
        <f t="shared" si="32"/>
        <v>10000</v>
      </c>
      <c r="B206">
        <f t="shared" si="33"/>
        <v>10000</v>
      </c>
      <c r="C206">
        <f t="shared" si="34"/>
        <v>2941176.4705882352</v>
      </c>
      <c r="D206">
        <f t="shared" si="31"/>
        <v>588235.29411764711</v>
      </c>
      <c r="E206">
        <f t="shared" si="28"/>
        <v>1500000</v>
      </c>
      <c r="F206">
        <f t="shared" si="29"/>
        <v>213.26470588235296</v>
      </c>
      <c r="G206">
        <f t="shared" si="30"/>
        <v>86.205882352941202</v>
      </c>
    </row>
  </sheetData>
  <hyperlinks>
    <hyperlink ref="J1" r:id="rId1"/>
    <hyperlink ref="J12" r:id="rId2"/>
    <hyperlink ref="P2" r:id="rId3"/>
  </hyperlinks>
  <pageMargins left="0.7" right="0.7" top="0.75" bottom="0.75" header="0.3" footer="0.3"/>
  <drawing r:id="rId4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1"/>
  <sheetViews>
    <sheetView workbookViewId="0">
      <selection activeCell="D2" sqref="D2"/>
    </sheetView>
  </sheetViews>
  <sheetFormatPr baseColWidth="10" defaultColWidth="8.7109375" defaultRowHeight="13"/>
  <cols>
    <col min="1" max="1" width="13.5703125" customWidth="1"/>
    <col min="2" max="2" width="22.7109375" customWidth="1"/>
    <col min="3" max="3" width="16.85546875" customWidth="1"/>
    <col min="4" max="4" width="16.5703125" customWidth="1"/>
  </cols>
  <sheetData>
    <row r="1" spans="1:6">
      <c r="B1" s="5" t="s">
        <v>40</v>
      </c>
      <c r="C1" s="5" t="s">
        <v>43</v>
      </c>
      <c r="D1" s="5" t="s">
        <v>41</v>
      </c>
    </row>
    <row r="2" spans="1:6">
      <c r="B2">
        <v>0.4</v>
      </c>
      <c r="C2">
        <f>0.15</f>
        <v>0.15</v>
      </c>
      <c r="D2">
        <f>10000/12</f>
        <v>833.33333333333337</v>
      </c>
    </row>
    <row r="4" spans="1:6">
      <c r="A4" s="8" t="s">
        <v>44</v>
      </c>
      <c r="B4" s="12">
        <v>1</v>
      </c>
      <c r="C4" s="12">
        <v>2</v>
      </c>
      <c r="D4" s="12">
        <v>3</v>
      </c>
    </row>
    <row r="5" spans="1:6">
      <c r="A5" s="3" t="s">
        <v>15</v>
      </c>
      <c r="B5" s="3" t="s">
        <v>42</v>
      </c>
      <c r="C5" s="3" t="s">
        <v>42</v>
      </c>
      <c r="D5" s="2"/>
    </row>
    <row r="6" spans="1:6">
      <c r="A6">
        <v>1E-3</v>
      </c>
      <c r="B6">
        <f>1/55.08*($D$2-(B$4*288)-($A6*0.15*1000))</f>
        <v>9.8980271120794008</v>
      </c>
      <c r="C6">
        <f>1/55.08*($D$2-(C$4*288)-($A6*0.15*1000))</f>
        <v>4.6692689421447602</v>
      </c>
      <c r="D6">
        <f>1/55.08*($D$2-(D$4*288)-($A6*0.15*1000))</f>
        <v>-0.55948922778988075</v>
      </c>
    </row>
    <row r="7" spans="1:6">
      <c r="A7">
        <v>0.5</v>
      </c>
      <c r="B7">
        <f t="shared" ref="B7:B13" si="0">1/55.08*(D$2-($B$4*288)-($A7*0.15*1000))</f>
        <v>8.5390946502057616</v>
      </c>
      <c r="C7">
        <f t="shared" ref="C7:C9" si="1">1/55.08*($D$2-(C$4*288)-($A7*0.15*1000))</f>
        <v>3.3103364802711215</v>
      </c>
      <c r="F7" s="4"/>
    </row>
    <row r="8" spans="1:6">
      <c r="A8">
        <f>A7+0.5</f>
        <v>1</v>
      </c>
      <c r="B8">
        <f t="shared" si="0"/>
        <v>7.177438876785283</v>
      </c>
      <c r="C8">
        <f t="shared" si="1"/>
        <v>1.9486807068506422</v>
      </c>
    </row>
    <row r="9" spans="1:6">
      <c r="A9">
        <f t="shared" ref="A9:A14" si="2">A8+0.5</f>
        <v>1.5</v>
      </c>
      <c r="B9">
        <f t="shared" si="0"/>
        <v>5.8157831033648035</v>
      </c>
      <c r="C9">
        <f t="shared" si="1"/>
        <v>0.58702493343016338</v>
      </c>
    </row>
    <row r="10" spans="1:6">
      <c r="A10">
        <f t="shared" si="2"/>
        <v>2</v>
      </c>
      <c r="B10">
        <f t="shared" si="0"/>
        <v>4.454127329944324</v>
      </c>
    </row>
    <row r="11" spans="1:6">
      <c r="A11">
        <f t="shared" si="2"/>
        <v>2.5</v>
      </c>
      <c r="B11">
        <f t="shared" si="0"/>
        <v>3.092471556523845</v>
      </c>
    </row>
    <row r="12" spans="1:6">
      <c r="A12">
        <f t="shared" si="2"/>
        <v>3</v>
      </c>
      <c r="B12">
        <f t="shared" si="0"/>
        <v>1.7308157831033666</v>
      </c>
    </row>
    <row r="13" spans="1:6">
      <c r="A13">
        <f t="shared" si="2"/>
        <v>3.5</v>
      </c>
      <c r="B13">
        <f t="shared" si="0"/>
        <v>0.3691600096828862</v>
      </c>
      <c r="F13" s="4"/>
    </row>
    <row r="14" spans="1:6">
      <c r="A14">
        <f t="shared" si="2"/>
        <v>4</v>
      </c>
    </row>
    <row r="18" spans="1:5">
      <c r="B18" s="5" t="s">
        <v>40</v>
      </c>
      <c r="C18" s="5" t="s">
        <v>43</v>
      </c>
      <c r="D18" s="5" t="s">
        <v>41</v>
      </c>
    </row>
    <row r="19" spans="1:5">
      <c r="B19">
        <v>0.4</v>
      </c>
      <c r="C19">
        <f>0.15</f>
        <v>0.15</v>
      </c>
      <c r="D19">
        <f>15000/12</f>
        <v>1250</v>
      </c>
    </row>
    <row r="21" spans="1:5">
      <c r="A21" s="8" t="s">
        <v>44</v>
      </c>
      <c r="B21" s="12">
        <v>1</v>
      </c>
      <c r="C21" s="12">
        <v>2</v>
      </c>
      <c r="D21" s="12">
        <v>3</v>
      </c>
      <c r="E21" s="4">
        <v>4</v>
      </c>
    </row>
    <row r="22" spans="1:5">
      <c r="A22" s="3" t="s">
        <v>15</v>
      </c>
      <c r="B22" s="3" t="s">
        <v>42</v>
      </c>
      <c r="C22" s="3" t="s">
        <v>42</v>
      </c>
      <c r="D22" s="2"/>
    </row>
    <row r="23" spans="1:5">
      <c r="A23">
        <v>1E-3</v>
      </c>
      <c r="B23">
        <f>1/55.08*($D$19-(B$21*288)-($A23*0.15*1000))</f>
        <v>17.46278140885984</v>
      </c>
      <c r="C23">
        <f>1/55.08*($D$19-(C$21*288)-($A23*0.15*1000))</f>
        <v>12.2340232389252</v>
      </c>
      <c r="D23">
        <f>1/55.08*($D$19-(D$21*288)-($A23*0.15*1000))</f>
        <v>7.0052650689905596</v>
      </c>
    </row>
    <row r="24" spans="1:5">
      <c r="A24">
        <v>0.5</v>
      </c>
      <c r="B24">
        <f t="shared" ref="B24:B31" si="3">1/55.08*($D$19-(B$21*288)-(A24*0.15*1000))</f>
        <v>16.103848946986204</v>
      </c>
      <c r="C24">
        <f t="shared" ref="C24:D28" si="4">1/55.08*($D$19-(C$21*288)-($A24*0.15*1000))</f>
        <v>10.875090777051563</v>
      </c>
      <c r="D24">
        <f>1/55.08*($D$19-(D$21*288)-($A24*0.15*1000))</f>
        <v>5.6463326071169213</v>
      </c>
    </row>
    <row r="25" spans="1:5">
      <c r="A25">
        <f>A24+0.5</f>
        <v>1</v>
      </c>
      <c r="B25">
        <f t="shared" si="3"/>
        <v>14.742193173565724</v>
      </c>
      <c r="C25">
        <f t="shared" si="4"/>
        <v>9.5134350036310824</v>
      </c>
      <c r="D25">
        <f t="shared" si="4"/>
        <v>4.2846768336964418</v>
      </c>
    </row>
    <row r="26" spans="1:5">
      <c r="A26">
        <f t="shared" ref="A26:A31" si="5">A25+0.5</f>
        <v>1.5</v>
      </c>
      <c r="B26">
        <f t="shared" si="3"/>
        <v>13.380537400145244</v>
      </c>
      <c r="C26">
        <f t="shared" si="4"/>
        <v>8.1517792302106038</v>
      </c>
      <c r="D26">
        <f t="shared" si="4"/>
        <v>2.9230210602759628</v>
      </c>
    </row>
    <row r="27" spans="1:5">
      <c r="A27">
        <f t="shared" si="5"/>
        <v>2</v>
      </c>
      <c r="B27">
        <f t="shared" si="3"/>
        <v>12.018881626724765</v>
      </c>
      <c r="C27">
        <f t="shared" ref="C27:C31" si="6">1/55.08*($D$19-(C$21*288)-($A27*0.15*1000))</f>
        <v>6.7901234567901234</v>
      </c>
      <c r="D27">
        <f t="shared" si="4"/>
        <v>1.561365286855483</v>
      </c>
    </row>
    <row r="28" spans="1:5">
      <c r="A28">
        <f t="shared" si="5"/>
        <v>2.5</v>
      </c>
      <c r="B28">
        <f t="shared" si="3"/>
        <v>10.657225853304285</v>
      </c>
      <c r="C28">
        <f t="shared" si="6"/>
        <v>5.4284676833696448</v>
      </c>
      <c r="D28">
        <f t="shared" si="4"/>
        <v>0.19970951343500365</v>
      </c>
    </row>
    <row r="29" spans="1:5">
      <c r="A29">
        <f t="shared" si="5"/>
        <v>3</v>
      </c>
      <c r="B29">
        <f t="shared" si="3"/>
        <v>9.2955700798838059</v>
      </c>
      <c r="C29">
        <f t="shared" si="6"/>
        <v>4.0668119099491662</v>
      </c>
    </row>
    <row r="30" spans="1:5">
      <c r="A30">
        <f t="shared" si="5"/>
        <v>3.5</v>
      </c>
      <c r="B30">
        <f t="shared" si="3"/>
        <v>7.9339143064633264</v>
      </c>
      <c r="C30">
        <f t="shared" si="6"/>
        <v>2.7051561365286858</v>
      </c>
    </row>
    <row r="31" spans="1:5">
      <c r="A31">
        <f t="shared" si="5"/>
        <v>4</v>
      </c>
      <c r="B31">
        <f t="shared" si="3"/>
        <v>6.5722585330428469</v>
      </c>
      <c r="C31">
        <f t="shared" si="6"/>
        <v>1.3435003631082063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Costs</vt:lpstr>
      <vt:lpstr>Rates</vt:lpstr>
      <vt:lpstr>Charts</vt:lpstr>
      <vt:lpstr>Clients</vt:lpstr>
      <vt:lpstr>Server</vt:lpstr>
    </vt:vector>
  </TitlesOfParts>
  <Company>MyComp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MyFirst MyLast</dc:creator>
  <cp:lastModifiedBy>MyFirst MyLast</cp:lastModifiedBy>
  <cp:lastPrinted>2008-11-27T16:02:42Z</cp:lastPrinted>
  <dcterms:created xsi:type="dcterms:W3CDTF">2008-11-27T09:36:19Z</dcterms:created>
  <dcterms:modified xsi:type="dcterms:W3CDTF">2008-12-05T15:47:03Z</dcterms:modified>
</cp:coreProperties>
</file>